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ovenskyfutbalovyzvaz-my.sharepoint.com/personal/michaela_potancokova_futbalsfz_sk/Documents/Pracovná plocha/"/>
    </mc:Choice>
  </mc:AlternateContent>
  <xr:revisionPtr revIDLastSave="285" documentId="114_{93264BFD-02DA-F64C-85C1-EE50E7D050BB}" xr6:coauthVersionLast="47" xr6:coauthVersionMax="47" xr10:uidLastSave="{D84593E0-53C0-544C-B2A1-13822167998B}"/>
  <bookViews>
    <workbookView xWindow="0" yWindow="500" windowWidth="20340" windowHeight="20040" activeTab="3" xr2:uid="{00000000-000D-0000-FFFF-FFFF00000000}"/>
  </bookViews>
  <sheets>
    <sheet name="rozpočet" sheetId="1" r:id="rId1"/>
    <sheet name="rozpočet2" sheetId="2" r:id="rId2"/>
    <sheet name="rozpočet3" sheetId="3" r:id="rId3"/>
    <sheet name="príjmová časť" sheetId="4" r:id="rId4"/>
  </sheets>
  <definedNames>
    <definedName name="_xlnm.Print_Area" localSheetId="3">'príjmová časť'!$A$1:$D$32</definedName>
    <definedName name="_xlnm.Print_Area" localSheetId="0">rozpočet!$A$1:$I$24</definedName>
    <definedName name="_xlnm.Print_Area" localSheetId="1">rozpočet2!$A$1:$I$19</definedName>
    <definedName name="_xlnm.Print_Area" localSheetId="2">rozpočet3!$A$1:$F$50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  <c r="C25" i="4"/>
  <c r="C24" i="4"/>
  <c r="C19" i="4"/>
  <c r="C13" i="4" l="1"/>
  <c r="B50" i="3"/>
  <c r="C50" i="3"/>
  <c r="G14" i="3"/>
  <c r="G13" i="3"/>
  <c r="B28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C10" i="4"/>
  <c r="C8" i="4" s="1"/>
  <c r="G33" i="3"/>
  <c r="J22" i="1"/>
  <c r="I17" i="1"/>
  <c r="I18" i="1"/>
  <c r="I16" i="1"/>
  <c r="B39" i="3"/>
  <c r="B37" i="3" s="1"/>
  <c r="B16" i="3"/>
  <c r="F31" i="3"/>
  <c r="F19" i="2" l="1"/>
  <c r="G19" i="2"/>
  <c r="H19" i="2"/>
  <c r="E19" i="2"/>
  <c r="B12" i="4"/>
  <c r="B8" i="4" s="1"/>
  <c r="B15" i="1"/>
  <c r="B3" i="3" l="1"/>
  <c r="F23" i="3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3" i="2"/>
  <c r="F22" i="1"/>
  <c r="G22" i="1"/>
  <c r="H22" i="1"/>
  <c r="E22" i="1"/>
  <c r="I15" i="1"/>
  <c r="I14" i="1"/>
  <c r="I13" i="1"/>
  <c r="I12" i="1"/>
  <c r="I11" i="1"/>
  <c r="I10" i="1"/>
  <c r="I9" i="1"/>
  <c r="I8" i="1"/>
  <c r="I7" i="1"/>
  <c r="I6" i="1"/>
  <c r="B13" i="4"/>
  <c r="B19" i="4" s="1"/>
  <c r="B17" i="3"/>
  <c r="F30" i="3"/>
  <c r="F29" i="3"/>
  <c r="F28" i="3"/>
  <c r="F27" i="3"/>
  <c r="F26" i="3"/>
  <c r="F25" i="3"/>
  <c r="F22" i="3"/>
  <c r="F21" i="3"/>
  <c r="F19" i="3"/>
  <c r="F18" i="3"/>
  <c r="F17" i="3"/>
  <c r="F16" i="3"/>
  <c r="F24" i="3"/>
  <c r="I19" i="2" l="1"/>
  <c r="F14" i="3" s="1"/>
  <c r="F20" i="3"/>
  <c r="B2" i="3"/>
  <c r="F15" i="3" s="1"/>
  <c r="B24" i="4"/>
  <c r="I22" i="1"/>
  <c r="I19" i="1"/>
  <c r="F13" i="3"/>
  <c r="F33" i="3" l="1"/>
  <c r="B25" i="4" s="1"/>
  <c r="B26" i="4" s="1"/>
</calcChain>
</file>

<file path=xl/sharedStrings.xml><?xml version="1.0" encoding="utf-8"?>
<sst xmlns="http://schemas.openxmlformats.org/spreadsheetml/2006/main" count="255" uniqueCount="160">
  <si>
    <t>počet účastníkov</t>
  </si>
  <si>
    <t>termín</t>
  </si>
  <si>
    <t>cestovné</t>
  </si>
  <si>
    <t>spolu</t>
  </si>
  <si>
    <t>počet zasadnutí</t>
  </si>
  <si>
    <t>VV SsFZ</t>
  </si>
  <si>
    <t>ŠTK SsFZ</t>
  </si>
  <si>
    <t>KM SsFZ</t>
  </si>
  <si>
    <t>DK SsFZ</t>
  </si>
  <si>
    <t>OK SsFZ</t>
  </si>
  <si>
    <t>RK SsFZ</t>
  </si>
  <si>
    <t>kanc. potreby</t>
  </si>
  <si>
    <t>Rekapitulácia výdavkovej časti</t>
  </si>
  <si>
    <t>Položka</t>
  </si>
  <si>
    <t>Rekapitulácia:</t>
  </si>
  <si>
    <t>Príjmová časť</t>
  </si>
  <si>
    <t>zodpovedný</t>
  </si>
  <si>
    <t>štvrťrok</t>
  </si>
  <si>
    <t>rozpočet</t>
  </si>
  <si>
    <t>TMK SsFZ</t>
  </si>
  <si>
    <t>Porada sekret. ObFZ</t>
  </si>
  <si>
    <t>poštovné a diaľ. známky</t>
  </si>
  <si>
    <t>poistné (autá, DHIM, osoby)</t>
  </si>
  <si>
    <t>I. Nepredv. príjmy (odvol. a námiet. vklady)</t>
  </si>
  <si>
    <t>II. Prestupy a hosťovania a registrácie</t>
  </si>
  <si>
    <t>KR</t>
  </si>
  <si>
    <t>TMK</t>
  </si>
  <si>
    <t>I.</t>
  </si>
  <si>
    <t>II.</t>
  </si>
  <si>
    <t>III.</t>
  </si>
  <si>
    <t>IV.</t>
  </si>
  <si>
    <t>ostatné služby</t>
  </si>
  <si>
    <t>stravné</t>
  </si>
  <si>
    <t>V. Paušálne náhrady R a DZ</t>
  </si>
  <si>
    <t>spotreba PHM</t>
  </si>
  <si>
    <t>Spolu</t>
  </si>
  <si>
    <t>Spolu príjmy</t>
  </si>
  <si>
    <t>Predpokladané príjmy</t>
  </si>
  <si>
    <t>Predpokladané náklady v €</t>
  </si>
  <si>
    <t>mzdy (prac.zmluvy)</t>
  </si>
  <si>
    <t>Spolu - výdavky</t>
  </si>
  <si>
    <t>nájomné a iné</t>
  </si>
  <si>
    <t>KR SsFZ + TÚ + UD</t>
  </si>
  <si>
    <t>telefóny, mobily, internet</t>
  </si>
  <si>
    <t>Schôdzková činnosť</t>
  </si>
  <si>
    <t>I - IV.</t>
  </si>
  <si>
    <t>I. - IV.</t>
  </si>
  <si>
    <t>I. IV.</t>
  </si>
  <si>
    <t xml:space="preserve">III.  </t>
  </si>
  <si>
    <t>IV. Rozpis súťaží,  metod. mater.</t>
  </si>
  <si>
    <t>III. Nemajstrovské súťaže (výbery)</t>
  </si>
  <si>
    <t>drobné nákupy-drob.predmety,medaile</t>
  </si>
  <si>
    <t>šport.poháre, suveníry, jubilanti</t>
  </si>
  <si>
    <t>nákup DHM</t>
  </si>
  <si>
    <t>poplatky  banke a iné</t>
  </si>
  <si>
    <t>dohody  R a DZ</t>
  </si>
  <si>
    <t>Predpokladané výdavky</t>
  </si>
  <si>
    <t>Konferencia SsFZ</t>
  </si>
  <si>
    <t>I. Doškoľovanie - strana 1</t>
  </si>
  <si>
    <t>II. Schôdzková činnosť - strana 2</t>
  </si>
  <si>
    <t xml:space="preserve">III. Nemajstrovské súťaže </t>
  </si>
  <si>
    <t>Stredoslovenský futbalový zväz Banská Bystrica</t>
  </si>
  <si>
    <t>Školenie - doškolenie</t>
  </si>
  <si>
    <t>Názov položky</t>
  </si>
  <si>
    <t>strava
ubytovanie</t>
  </si>
  <si>
    <t xml:space="preserve">nájomné </t>
  </si>
  <si>
    <t>Licenčný seminár DZ</t>
  </si>
  <si>
    <t>ÚD KR</t>
  </si>
  <si>
    <t xml:space="preserve">dotácia na činnosť ObFZ </t>
  </si>
  <si>
    <t>dotácie na činnosť SsFZ a mládež</t>
  </si>
  <si>
    <t>VI. Príspevky  ObFZ</t>
  </si>
  <si>
    <t>VIII. Spotreb. nákupy - spolu</t>
  </si>
  <si>
    <t>VI. Príspevky ObFZ</t>
  </si>
  <si>
    <t>VIII. Spotrebované nákupy</t>
  </si>
  <si>
    <t>IX. Opravy a údržba</t>
  </si>
  <si>
    <t>XII. Mzdové náklady</t>
  </si>
  <si>
    <t>XIV. Zákon. soc. náklady</t>
  </si>
  <si>
    <t>XV. Mandátne zmluvy</t>
  </si>
  <si>
    <t>Spoločné zasadnutie čl. komisií + VV SsFZ</t>
  </si>
  <si>
    <t>IV. Štartovné poplatky</t>
  </si>
  <si>
    <t>XI. Služby - spolu</t>
  </si>
  <si>
    <t>IV. Rozpis súťaží, metod. mater.</t>
  </si>
  <si>
    <t xml:space="preserve">VII. Príspevky na mládež </t>
  </si>
  <si>
    <t>X. Cestovné</t>
  </si>
  <si>
    <t>XI. Služby</t>
  </si>
  <si>
    <t>XII. Mzdové náklady - spolu</t>
  </si>
  <si>
    <t>XIII. Zákonné soc.,zdrav.poistenie</t>
  </si>
  <si>
    <t>XVIII. Odpisy</t>
  </si>
  <si>
    <t xml:space="preserve">auditorské služby </t>
  </si>
  <si>
    <t>KŽF SsFZ</t>
  </si>
  <si>
    <t>I. - IV</t>
  </si>
  <si>
    <t>I.-IV.</t>
  </si>
  <si>
    <t>doškolenie tréneri</t>
  </si>
  <si>
    <t>ceny a iné</t>
  </si>
  <si>
    <t>VK SsFZ</t>
  </si>
  <si>
    <t xml:space="preserve">       </t>
  </si>
  <si>
    <t>Aktív ŠTK a KM a KŽF</t>
  </si>
  <si>
    <t>Zimný seminár DZ  IV., V. a VI. ligy</t>
  </si>
  <si>
    <t>Zimný seminár R V. a VI. ligy</t>
  </si>
  <si>
    <t>Licenčný seminár R - licencia A</t>
  </si>
  <si>
    <t>FP IV. ligy a PT - máj</t>
  </si>
  <si>
    <t>FP IV. ligy + PT - september</t>
  </si>
  <si>
    <t>VI. Vklady účastníkov školení a seminárov</t>
  </si>
  <si>
    <t>VII. Vklady FK - R a DZ + kompenzácia R mládež</t>
  </si>
  <si>
    <t>iné</t>
  </si>
  <si>
    <t>Doškoľovacie semináre trénerov (6x)</t>
  </si>
  <si>
    <t>Odborná zahraničná stáž</t>
  </si>
  <si>
    <t>Kontrolné zrazy, výberové zápasy</t>
  </si>
  <si>
    <t>Letné tábory</t>
  </si>
  <si>
    <t>Rozpočet 2024</t>
  </si>
  <si>
    <t>rozpočet 2024</t>
  </si>
  <si>
    <t>Mladé talenty (chlapci, dievčatá)</t>
  </si>
  <si>
    <t>Workshop vybraných DZ 4. a 5.liga, talent mentor</t>
  </si>
  <si>
    <t>Zimný seminár R a DZ IV. ligy a V.ligy</t>
  </si>
  <si>
    <t>Turnaje KŽF</t>
  </si>
  <si>
    <t>Kontrolné zrazy WU13, WU14</t>
  </si>
  <si>
    <t>Podpora letných táborov dievčat</t>
  </si>
  <si>
    <t>Porady s FK dospelí, mládež, tréneri IV. ligy</t>
  </si>
  <si>
    <t>Regions Cup dospelí</t>
  </si>
  <si>
    <t>dotácia  na starostlivosť o talentovanú mládež (PPTF, podpora dievčatá)</t>
  </si>
  <si>
    <t>Regionálne turnaje (U15, U14)</t>
  </si>
  <si>
    <t>VII.Príspevky na mládež (vybrané turnaje, prípravky, dorast)</t>
  </si>
  <si>
    <t>XIX. Členské poplatky</t>
  </si>
  <si>
    <t>IX. Opravy a údržba (servis PC, autá)</t>
  </si>
  <si>
    <t>X. Cestovné (iné) - mimo komisií</t>
  </si>
  <si>
    <t>DDNM (do 2400 €) - aktualizácie software</t>
  </si>
  <si>
    <t>-</t>
  </si>
  <si>
    <t>DK, ŠTK</t>
  </si>
  <si>
    <t>čistiace prostriedky</t>
  </si>
  <si>
    <t>e- knihy a časopisy</t>
  </si>
  <si>
    <t>XVI. Daň z príjmu, ostatné poplatky</t>
  </si>
  <si>
    <t xml:space="preserve"> dohody, odmeny (výbery, semináre, ostatné)</t>
  </si>
  <si>
    <t>V. Dotácie od SFZ a príspevky</t>
  </si>
  <si>
    <t>odmeny komisie</t>
  </si>
  <si>
    <t>Vyhlásenie 11-tky SsFZ + najlepší tréner + U19</t>
  </si>
  <si>
    <t>4566,42</t>
  </si>
  <si>
    <t>regionálne turnaje dospelí a  U19</t>
  </si>
  <si>
    <t>školenie a doškolenie R a DZ</t>
  </si>
  <si>
    <t>III. Poplatky a pokuty, uznesenia VV</t>
  </si>
  <si>
    <t>Skutočnosť 2024</t>
  </si>
  <si>
    <t>Čerpanie 2024</t>
  </si>
  <si>
    <t>XIII. Zákonné soc. a zdrav.poistenie</t>
  </si>
  <si>
    <t>XVII. Nepredvídané výdavky</t>
  </si>
  <si>
    <t xml:space="preserve">XX. Dary - pozemky </t>
  </si>
  <si>
    <t>XX. Dary - pozemky budova</t>
  </si>
  <si>
    <t>Zostatok pokladničnej hotovosti k 31. 12. 2024 = 722,30 €</t>
  </si>
  <si>
    <t>Stav bežného účtu SsFZ k 31. 12. 2024 = 104 351,14 €</t>
  </si>
  <si>
    <t>čerpanie  rozpočtu za rok 2024</t>
  </si>
  <si>
    <t>upomienkové predmety-komisi,VV SsFZ (kalendáre,bloky)</t>
  </si>
  <si>
    <t>nájomné,médiá a služby</t>
  </si>
  <si>
    <t>Halové turnaje, Venglošov pohár</t>
  </si>
  <si>
    <t>Regions Cup U19, U17</t>
  </si>
  <si>
    <t>Výsledok hospodárenia po zdanení +zisk</t>
  </si>
  <si>
    <t>FP všetkých R- apríl + opravné</t>
  </si>
  <si>
    <t>Letný seminár R a DZ + FP R + opravné FP R</t>
  </si>
  <si>
    <t>Ostatné (ŠTK,..) výjazdové zasadnutia</t>
  </si>
  <si>
    <t>XVII. Nepredvídané výdavky (právne služby)</t>
  </si>
  <si>
    <t>Neuhradené faktúry zo SFZ k 31.12.2024 = 317 533,52 € , z toho MZF = 4650,97 €</t>
  </si>
  <si>
    <t>VIII. Úroky z bežného účtu</t>
  </si>
  <si>
    <t>IX. Iné ostatné výnosy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</si>
</sst>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7">
    <font>
      <sz val="10"/>
      <name val="Univers CE"/>
      <charset val="238"/>
    </font>
    <font>
      <sz val="10"/>
      <name val="Univers CE"/>
      <charset val="238"/>
    </font>
    <font>
      <i/>
      <sz val="16"/>
      <name val="Univers CE"/>
      <family val="2"/>
      <charset val="238"/>
    </font>
    <font>
      <sz val="11"/>
      <name val="Univers CE"/>
      <family val="2"/>
      <charset val="238"/>
    </font>
    <font>
      <i/>
      <sz val="10"/>
      <name val="Univers CE"/>
      <family val="2"/>
      <charset val="238"/>
    </font>
    <font>
      <i/>
      <sz val="14"/>
      <name val="Univers CE"/>
      <family val="2"/>
      <charset val="238"/>
    </font>
    <font>
      <i/>
      <sz val="20"/>
      <name val="Univers CE"/>
      <family val="2"/>
      <charset val="238"/>
    </font>
    <font>
      <sz val="26"/>
      <name val="Univers CE"/>
      <family val="2"/>
      <charset val="238"/>
    </font>
    <font>
      <i/>
      <sz val="26"/>
      <name val="Univers CE"/>
      <family val="2"/>
      <charset val="238"/>
    </font>
    <font>
      <sz val="12"/>
      <name val="Univers CE"/>
      <family val="2"/>
      <charset val="238"/>
    </font>
    <font>
      <i/>
      <sz val="18"/>
      <name val="Univers CE"/>
      <family val="2"/>
      <charset val="238"/>
    </font>
    <font>
      <i/>
      <sz val="12"/>
      <name val="Univers CE"/>
      <family val="2"/>
      <charset val="238"/>
    </font>
    <font>
      <sz val="10"/>
      <name val="Univers CE"/>
      <family val="2"/>
      <charset val="238"/>
    </font>
    <font>
      <b/>
      <sz val="12"/>
      <name val="Univers CE"/>
      <family val="2"/>
      <charset val="238"/>
    </font>
    <font>
      <b/>
      <sz val="14"/>
      <name val="Univers CE"/>
      <family val="2"/>
      <charset val="238"/>
    </font>
    <font>
      <i/>
      <sz val="8"/>
      <name val="Univers CE"/>
      <charset val="238"/>
    </font>
    <font>
      <sz val="8"/>
      <name val="Univers CE"/>
      <charset val="238"/>
    </font>
    <font>
      <sz val="12"/>
      <name val="Univers CE"/>
      <charset val="238"/>
    </font>
    <font>
      <i/>
      <sz val="12"/>
      <name val="Univers CE"/>
      <charset val="238"/>
    </font>
    <font>
      <b/>
      <sz val="12"/>
      <name val="Univers CE"/>
      <charset val="238"/>
    </font>
    <font>
      <i/>
      <sz val="24"/>
      <name val="Univers CE"/>
      <family val="2"/>
      <charset val="238"/>
    </font>
    <font>
      <b/>
      <sz val="11"/>
      <name val="Univers CE"/>
      <charset val="238"/>
    </font>
    <font>
      <b/>
      <i/>
      <vertAlign val="superscript"/>
      <sz val="16"/>
      <name val="Univers CE"/>
      <charset val="238"/>
    </font>
    <font>
      <b/>
      <sz val="14"/>
      <name val="Univers CE"/>
      <charset val="238"/>
    </font>
    <font>
      <b/>
      <i/>
      <sz val="12"/>
      <name val="Univers CE"/>
      <charset val="238"/>
    </font>
    <font>
      <b/>
      <i/>
      <sz val="10"/>
      <name val="Univers CE"/>
      <charset val="238"/>
    </font>
    <font>
      <i/>
      <sz val="10"/>
      <name val="Univers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15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0" fillId="2" borderId="17" xfId="0" applyFill="1" applyBorder="1"/>
    <xf numFmtId="0" fontId="6" fillId="2" borderId="18" xfId="0" applyFont="1" applyFill="1" applyBorder="1" applyAlignment="1">
      <alignment horizontal="center" vertical="center"/>
    </xf>
    <xf numFmtId="0" fontId="0" fillId="2" borderId="19" xfId="0" applyFill="1" applyBorder="1"/>
    <xf numFmtId="0" fontId="12" fillId="2" borderId="12" xfId="0" applyFont="1" applyFill="1" applyBorder="1" applyAlignment="1">
      <alignment horizontal="left" vertical="center" wrapText="1"/>
    </xf>
    <xf numFmtId="0" fontId="16" fillId="0" borderId="0" xfId="0" applyFont="1"/>
    <xf numFmtId="0" fontId="14" fillId="0" borderId="20" xfId="0" applyFont="1" applyBorder="1"/>
    <xf numFmtId="2" fontId="13" fillId="2" borderId="17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9" fillId="2" borderId="11" xfId="0" applyFont="1" applyFill="1" applyBorder="1"/>
    <xf numFmtId="0" fontId="12" fillId="0" borderId="11" xfId="0" applyFont="1" applyBorder="1" applyAlignment="1">
      <alignment horizontal="right"/>
    </xf>
    <xf numFmtId="0" fontId="2" fillId="2" borderId="26" xfId="0" applyFont="1" applyFill="1" applyBorder="1" applyAlignment="1">
      <alignment horizontal="center" vertical="center"/>
    </xf>
    <xf numFmtId="0" fontId="14" fillId="2" borderId="16" xfId="0" applyFont="1" applyFill="1" applyBorder="1"/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22" fillId="2" borderId="3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14" fillId="0" borderId="0" xfId="0" applyFont="1"/>
    <xf numFmtId="0" fontId="12" fillId="0" borderId="3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vertical="center"/>
    </xf>
    <xf numFmtId="0" fontId="10" fillId="4" borderId="31" xfId="0" applyFont="1" applyFill="1" applyBorder="1" applyAlignment="1">
      <alignment horizontal="center" vertical="center"/>
    </xf>
    <xf numFmtId="2" fontId="0" fillId="0" borderId="0" xfId="0" applyNumberFormat="1"/>
    <xf numFmtId="0" fontId="9" fillId="0" borderId="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11" fillId="2" borderId="10" xfId="0" applyFont="1" applyFill="1" applyBorder="1"/>
    <xf numFmtId="0" fontId="1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9" fillId="5" borderId="43" xfId="0" applyFont="1" applyFill="1" applyBorder="1"/>
    <xf numFmtId="0" fontId="9" fillId="5" borderId="11" xfId="0" applyFont="1" applyFill="1" applyBorder="1"/>
    <xf numFmtId="0" fontId="3" fillId="8" borderId="12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2" fillId="2" borderId="32" xfId="0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/>
    </xf>
    <xf numFmtId="164" fontId="0" fillId="0" borderId="0" xfId="0" applyNumberFormat="1"/>
    <xf numFmtId="0" fontId="3" fillId="2" borderId="12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left" vertical="top" wrapText="1"/>
    </xf>
    <xf numFmtId="0" fontId="17" fillId="0" borderId="0" xfId="0" applyFont="1"/>
    <xf numFmtId="0" fontId="11" fillId="0" borderId="10" xfId="0" applyFont="1" applyBorder="1"/>
    <xf numFmtId="0" fontId="12" fillId="0" borderId="11" xfId="0" applyFont="1" applyBorder="1" applyAlignment="1">
      <alignment horizontal="right" wrapText="1"/>
    </xf>
    <xf numFmtId="0" fontId="18" fillId="2" borderId="25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9" fillId="2" borderId="53" xfId="0" applyFont="1" applyFill="1" applyBorder="1"/>
    <xf numFmtId="0" fontId="17" fillId="0" borderId="0" xfId="0" applyFont="1" applyAlignment="1">
      <alignment horizontal="left" vertical="center"/>
    </xf>
    <xf numFmtId="0" fontId="19" fillId="3" borderId="26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2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59" xfId="0" applyFont="1" applyBorder="1" applyAlignment="1">
      <alignment horizontal="left"/>
    </xf>
    <xf numFmtId="2" fontId="21" fillId="0" borderId="59" xfId="0" applyNumberFormat="1" applyFont="1" applyBorder="1" applyAlignment="1">
      <alignment horizontal="left"/>
    </xf>
    <xf numFmtId="0" fontId="21" fillId="0" borderId="59" xfId="0" applyFon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2" fontId="0" fillId="0" borderId="59" xfId="0" applyNumberFormat="1" applyBorder="1" applyAlignment="1">
      <alignment horizontal="left" vertical="center"/>
    </xf>
    <xf numFmtId="2" fontId="1" fillId="0" borderId="59" xfId="0" applyNumberFormat="1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11" fillId="0" borderId="53" xfId="0" applyFont="1" applyBorder="1"/>
    <xf numFmtId="0" fontId="1" fillId="0" borderId="10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1" fillId="8" borderId="16" xfId="0" applyFont="1" applyFill="1" applyBorder="1"/>
    <xf numFmtId="0" fontId="11" fillId="8" borderId="16" xfId="0" applyFont="1" applyFill="1" applyBorder="1" applyAlignment="1">
      <alignment horizontal="left" vertical="center"/>
    </xf>
    <xf numFmtId="0" fontId="11" fillId="8" borderId="16" xfId="0" applyFont="1" applyFill="1" applyBorder="1" applyAlignment="1">
      <alignment horizontal="left" vertical="center" wrapText="1"/>
    </xf>
    <xf numFmtId="0" fontId="11" fillId="8" borderId="37" xfId="0" applyFont="1" applyFill="1" applyBorder="1" applyAlignment="1">
      <alignment horizontal="left" vertical="center"/>
    </xf>
    <xf numFmtId="0" fontId="18" fillId="8" borderId="16" xfId="0" applyFont="1" applyFill="1" applyBorder="1" applyAlignment="1">
      <alignment horizontal="left" vertical="center" wrapText="1"/>
    </xf>
    <xf numFmtId="0" fontId="18" fillId="8" borderId="16" xfId="0" applyFont="1" applyFill="1" applyBorder="1" applyAlignment="1">
      <alignment horizontal="left" vertical="center"/>
    </xf>
    <xf numFmtId="0" fontId="18" fillId="8" borderId="31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19" fillId="3" borderId="38" xfId="0" applyFont="1" applyFill="1" applyBorder="1" applyAlignment="1">
      <alignment horizontal="center"/>
    </xf>
    <xf numFmtId="49" fontId="17" fillId="0" borderId="21" xfId="0" applyNumberFormat="1" applyFont="1" applyBorder="1" applyAlignment="1">
      <alignment horizontal="left" vertical="center"/>
    </xf>
    <xf numFmtId="0" fontId="19" fillId="11" borderId="38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19" fillId="7" borderId="49" xfId="0" applyFont="1" applyFill="1" applyBorder="1" applyAlignment="1">
      <alignment horizontal="left" vertical="center"/>
    </xf>
    <xf numFmtId="0" fontId="19" fillId="7" borderId="52" xfId="0" applyFont="1" applyFill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3" fillId="4" borderId="31" xfId="0" applyFont="1" applyFill="1" applyBorder="1" applyAlignment="1">
      <alignment horizontal="center" vertical="center"/>
    </xf>
    <xf numFmtId="0" fontId="23" fillId="4" borderId="36" xfId="0" applyFont="1" applyFill="1" applyBorder="1" applyAlignment="1">
      <alignment horizontal="left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55" xfId="0" applyFont="1" applyFill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9" fillId="11" borderId="31" xfId="0" applyNumberFormat="1" applyFont="1" applyFill="1" applyBorder="1" applyAlignment="1">
      <alignment horizontal="center"/>
    </xf>
    <xf numFmtId="4" fontId="9" fillId="0" borderId="31" xfId="0" applyNumberFormat="1" applyFont="1" applyBorder="1" applyAlignment="1">
      <alignment horizontal="center"/>
    </xf>
    <xf numFmtId="4" fontId="0" fillId="11" borderId="31" xfId="0" applyNumberFormat="1" applyFill="1" applyBorder="1"/>
    <xf numFmtId="4" fontId="13" fillId="6" borderId="31" xfId="0" applyNumberFormat="1" applyFont="1" applyFill="1" applyBorder="1" applyAlignment="1">
      <alignment horizontal="center" vertical="center"/>
    </xf>
    <xf numFmtId="4" fontId="21" fillId="6" borderId="31" xfId="0" applyNumberFormat="1" applyFont="1" applyFill="1" applyBorder="1" applyAlignment="1">
      <alignment horizontal="center" vertical="center"/>
    </xf>
    <xf numFmtId="4" fontId="19" fillId="0" borderId="43" xfId="0" applyNumberFormat="1" applyFont="1" applyBorder="1" applyAlignment="1">
      <alignment horizontal="center" vertical="center"/>
    </xf>
    <xf numFmtId="4" fontId="19" fillId="11" borderId="5" xfId="0" applyNumberFormat="1" applyFont="1" applyFill="1" applyBorder="1" applyAlignment="1">
      <alignment horizontal="center" vertical="center"/>
    </xf>
    <xf numFmtId="4" fontId="13" fillId="6" borderId="55" xfId="0" applyNumberFormat="1" applyFont="1" applyFill="1" applyBorder="1" applyAlignment="1">
      <alignment horizontal="center" vertical="center"/>
    </xf>
    <xf numFmtId="4" fontId="19" fillId="6" borderId="5" xfId="0" applyNumberFormat="1" applyFont="1" applyFill="1" applyBorder="1" applyAlignment="1">
      <alignment horizontal="center" vertical="center"/>
    </xf>
    <xf numFmtId="4" fontId="19" fillId="8" borderId="43" xfId="0" applyNumberFormat="1" applyFont="1" applyFill="1" applyBorder="1" applyAlignment="1">
      <alignment horizontal="center"/>
    </xf>
    <xf numFmtId="4" fontId="19" fillId="8" borderId="32" xfId="0" applyNumberFormat="1" applyFont="1" applyFill="1" applyBorder="1" applyAlignment="1">
      <alignment horizontal="center"/>
    </xf>
    <xf numFmtId="4" fontId="17" fillId="0" borderId="10" xfId="0" applyNumberFormat="1" applyFont="1" applyBorder="1" applyAlignment="1">
      <alignment horizontal="center"/>
    </xf>
    <xf numFmtId="4" fontId="17" fillId="11" borderId="32" xfId="0" applyNumberFormat="1" applyFont="1" applyFill="1" applyBorder="1" applyAlignment="1">
      <alignment horizontal="center"/>
    </xf>
    <xf numFmtId="4" fontId="17" fillId="0" borderId="53" xfId="0" applyNumberFormat="1" applyFont="1" applyBorder="1" applyAlignment="1">
      <alignment horizontal="center"/>
    </xf>
    <xf numFmtId="4" fontId="17" fillId="11" borderId="39" xfId="0" applyNumberFormat="1" applyFont="1" applyFill="1" applyBorder="1" applyAlignment="1">
      <alignment horizontal="center"/>
    </xf>
    <xf numFmtId="4" fontId="19" fillId="8" borderId="16" xfId="0" applyNumberFormat="1" applyFont="1" applyFill="1" applyBorder="1" applyAlignment="1">
      <alignment horizontal="center"/>
    </xf>
    <xf numFmtId="4" fontId="19" fillId="8" borderId="31" xfId="0" applyNumberFormat="1" applyFont="1" applyFill="1" applyBorder="1" applyAlignment="1">
      <alignment horizontal="center"/>
    </xf>
    <xf numFmtId="4" fontId="19" fillId="8" borderId="16" xfId="0" applyNumberFormat="1" applyFont="1" applyFill="1" applyBorder="1" applyAlignment="1">
      <alignment horizontal="center" vertical="center"/>
    </xf>
    <xf numFmtId="4" fontId="19" fillId="8" borderId="31" xfId="0" applyNumberFormat="1" applyFont="1" applyFill="1" applyBorder="1" applyAlignment="1">
      <alignment horizontal="center" vertical="center"/>
    </xf>
    <xf numFmtId="4" fontId="19" fillId="8" borderId="38" xfId="0" applyNumberFormat="1" applyFont="1" applyFill="1" applyBorder="1" applyAlignment="1">
      <alignment horizontal="center" vertical="center"/>
    </xf>
    <xf numFmtId="4" fontId="17" fillId="0" borderId="10" xfId="0" applyNumberFormat="1" applyFont="1" applyBorder="1" applyAlignment="1">
      <alignment horizontal="center" vertical="center"/>
    </xf>
    <xf numFmtId="4" fontId="17" fillId="11" borderId="42" xfId="0" applyNumberFormat="1" applyFont="1" applyFill="1" applyBorder="1" applyAlignment="1">
      <alignment horizontal="center" vertical="center"/>
    </xf>
    <xf numFmtId="4" fontId="17" fillId="0" borderId="11" xfId="0" applyNumberFormat="1" applyFont="1" applyBorder="1" applyAlignment="1">
      <alignment horizontal="center" vertical="center"/>
    </xf>
    <xf numFmtId="4" fontId="17" fillId="11" borderId="32" xfId="0" applyNumberFormat="1" applyFont="1" applyFill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4" fontId="17" fillId="11" borderId="39" xfId="0" applyNumberFormat="1" applyFont="1" applyFill="1" applyBorder="1" applyAlignment="1">
      <alignment horizontal="center" vertical="center"/>
    </xf>
    <xf numFmtId="4" fontId="19" fillId="8" borderId="37" xfId="0" applyNumberFormat="1" applyFont="1" applyFill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4" fontId="17" fillId="11" borderId="5" xfId="0" applyNumberFormat="1" applyFont="1" applyFill="1" applyBorder="1" applyAlignment="1">
      <alignment horizontal="center" vertical="center"/>
    </xf>
    <xf numFmtId="4" fontId="19" fillId="8" borderId="57" xfId="0" applyNumberFormat="1" applyFont="1" applyFill="1" applyBorder="1" applyAlignment="1">
      <alignment horizontal="center" vertical="center"/>
    </xf>
    <xf numFmtId="4" fontId="19" fillId="4" borderId="21" xfId="0" applyNumberFormat="1" applyFont="1" applyFill="1" applyBorder="1" applyAlignment="1">
      <alignment horizontal="center" vertical="center"/>
    </xf>
    <xf numFmtId="4" fontId="19" fillId="4" borderId="36" xfId="0" applyNumberFormat="1" applyFont="1" applyFill="1" applyBorder="1" applyAlignment="1">
      <alignment horizontal="center" vertical="center"/>
    </xf>
    <xf numFmtId="4" fontId="17" fillId="7" borderId="38" xfId="0" applyNumberFormat="1" applyFont="1" applyFill="1" applyBorder="1" applyAlignment="1">
      <alignment horizontal="right" vertical="center"/>
    </xf>
    <xf numFmtId="4" fontId="17" fillId="7" borderId="31" xfId="0" applyNumberFormat="1" applyFont="1" applyFill="1" applyBorder="1"/>
    <xf numFmtId="4" fontId="17" fillId="7" borderId="32" xfId="0" applyNumberFormat="1" applyFont="1" applyFill="1" applyBorder="1" applyAlignment="1">
      <alignment horizontal="right" vertical="center"/>
    </xf>
    <xf numFmtId="4" fontId="17" fillId="9" borderId="32" xfId="0" applyNumberFormat="1" applyFont="1" applyFill="1" applyBorder="1" applyAlignment="1">
      <alignment horizontal="right" vertical="center"/>
    </xf>
    <xf numFmtId="4" fontId="17" fillId="0" borderId="31" xfId="0" applyNumberFormat="1" applyFont="1" applyBorder="1" applyAlignment="1">
      <alignment vertical="center"/>
    </xf>
    <xf numFmtId="4" fontId="17" fillId="9" borderId="39" xfId="0" applyNumberFormat="1" applyFont="1" applyFill="1" applyBorder="1" applyAlignment="1">
      <alignment horizontal="right" vertical="center"/>
    </xf>
    <xf numFmtId="4" fontId="17" fillId="9" borderId="9" xfId="0" applyNumberFormat="1" applyFont="1" applyFill="1" applyBorder="1" applyAlignment="1">
      <alignment horizontal="right" vertical="center"/>
    </xf>
    <xf numFmtId="4" fontId="17" fillId="9" borderId="54" xfId="0" applyNumberFormat="1" applyFont="1" applyFill="1" applyBorder="1" applyAlignment="1">
      <alignment horizontal="right" vertical="center"/>
    </xf>
    <xf numFmtId="4" fontId="19" fillId="4" borderId="58" xfId="0" applyNumberFormat="1" applyFont="1" applyFill="1" applyBorder="1" applyAlignment="1">
      <alignment horizontal="right" vertical="center"/>
    </xf>
    <xf numFmtId="4" fontId="19" fillId="4" borderId="31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" fontId="19" fillId="5" borderId="38" xfId="0" applyNumberFormat="1" applyFont="1" applyFill="1" applyBorder="1" applyAlignment="1">
      <alignment horizontal="center"/>
    </xf>
    <xf numFmtId="4" fontId="19" fillId="5" borderId="31" xfId="0" applyNumberFormat="1" applyFont="1" applyFill="1" applyBorder="1" applyAlignment="1">
      <alignment horizontal="center"/>
    </xf>
    <xf numFmtId="4" fontId="19" fillId="5" borderId="32" xfId="0" applyNumberFormat="1" applyFont="1" applyFill="1" applyBorder="1" applyAlignment="1">
      <alignment horizontal="center"/>
    </xf>
    <xf numFmtId="4" fontId="17" fillId="0" borderId="32" xfId="0" applyNumberFormat="1" applyFont="1" applyBorder="1" applyAlignment="1">
      <alignment horizontal="center"/>
    </xf>
    <xf numFmtId="4" fontId="17" fillId="0" borderId="31" xfId="0" applyNumberFormat="1" applyFont="1" applyBorder="1" applyAlignment="1">
      <alignment horizontal="center"/>
    </xf>
    <xf numFmtId="4" fontId="19" fillId="5" borderId="39" xfId="0" applyNumberFormat="1" applyFont="1" applyFill="1" applyBorder="1" applyAlignment="1">
      <alignment horizontal="center"/>
    </xf>
    <xf numFmtId="4" fontId="19" fillId="3" borderId="9" xfId="0" applyNumberFormat="1" applyFont="1" applyFill="1" applyBorder="1" applyAlignment="1">
      <alignment horizontal="center"/>
    </xf>
    <xf numFmtId="4" fontId="19" fillId="3" borderId="31" xfId="0" applyNumberFormat="1" applyFont="1" applyFill="1" applyBorder="1" applyAlignment="1">
      <alignment horizontal="center"/>
    </xf>
    <xf numFmtId="4" fontId="17" fillId="0" borderId="0" xfId="0" applyNumberFormat="1" applyFont="1"/>
    <xf numFmtId="4" fontId="19" fillId="3" borderId="31" xfId="0" applyNumberFormat="1" applyFont="1" applyFill="1" applyBorder="1"/>
    <xf numFmtId="4" fontId="23" fillId="0" borderId="46" xfId="0" applyNumberFormat="1" applyFont="1" applyBorder="1" applyAlignment="1">
      <alignment horizontal="center" vertical="center"/>
    </xf>
    <xf numFmtId="4" fontId="23" fillId="0" borderId="31" xfId="0" applyNumberFormat="1" applyFont="1" applyBorder="1" applyAlignment="1">
      <alignment horizontal="center"/>
    </xf>
    <xf numFmtId="4" fontId="23" fillId="0" borderId="45" xfId="0" applyNumberFormat="1" applyFont="1" applyBorder="1" applyAlignment="1">
      <alignment horizontal="center" vertical="center"/>
    </xf>
    <xf numFmtId="4" fontId="23" fillId="0" borderId="3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4" fontId="19" fillId="11" borderId="31" xfId="0" applyNumberFormat="1" applyFont="1" applyFill="1" applyBorder="1" applyAlignment="1">
      <alignment horizontal="center" vertical="center"/>
    </xf>
    <xf numFmtId="0" fontId="19" fillId="11" borderId="31" xfId="0" applyFont="1" applyFill="1" applyBorder="1" applyAlignment="1">
      <alignment horizontal="center" vertical="center" wrapText="1"/>
    </xf>
    <xf numFmtId="0" fontId="0" fillId="0" borderId="0" xfId="0"/>
    <xf numFmtId="0" fontId="19" fillId="3" borderId="31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11" borderId="41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showGridLines="0" zoomScale="110" zoomScaleNormal="110" workbookViewId="0">
      <selection activeCell="L14" sqref="L14"/>
    </sheetView>
  </sheetViews>
  <sheetFormatPr baseColWidth="10" defaultColWidth="8.83203125" defaultRowHeight="13"/>
  <cols>
    <col min="1" max="1" width="32.33203125" customWidth="1"/>
    <col min="2" max="2" width="12.1640625" customWidth="1"/>
    <col min="3" max="4" width="10.33203125" customWidth="1"/>
    <col min="5" max="5" width="13.33203125" customWidth="1"/>
    <col min="6" max="6" width="14.1640625" customWidth="1"/>
    <col min="7" max="8" width="13.33203125" customWidth="1"/>
    <col min="9" max="9" width="14.83203125" customWidth="1"/>
    <col min="10" max="10" width="13.6640625" customWidth="1"/>
    <col min="11" max="11" width="11.83203125" bestFit="1" customWidth="1"/>
  </cols>
  <sheetData>
    <row r="1" spans="1:17" ht="40" customHeight="1">
      <c r="A1" s="199" t="s">
        <v>61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7" ht="40" customHeight="1" thickBot="1">
      <c r="A2" s="200" t="s">
        <v>147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7" ht="3.75" hidden="1" customHeight="1" thickBot="1">
      <c r="A3" s="4"/>
      <c r="B3" s="5"/>
      <c r="C3" s="5"/>
      <c r="D3" s="5"/>
      <c r="E3" s="5"/>
      <c r="F3" s="5"/>
      <c r="G3" s="5"/>
      <c r="H3" s="5"/>
    </row>
    <row r="4" spans="1:17" ht="20" customHeight="1" thickBot="1">
      <c r="A4" s="205" t="s">
        <v>62</v>
      </c>
      <c r="B4" s="207" t="s">
        <v>0</v>
      </c>
      <c r="C4" s="209" t="s">
        <v>16</v>
      </c>
      <c r="D4" s="19" t="s">
        <v>1</v>
      </c>
      <c r="E4" s="211" t="s">
        <v>38</v>
      </c>
      <c r="F4" s="212"/>
      <c r="G4" s="212"/>
      <c r="H4" s="212"/>
      <c r="I4" s="204" t="s">
        <v>110</v>
      </c>
      <c r="J4" s="202" t="s">
        <v>140</v>
      </c>
    </row>
    <row r="5" spans="1:17" ht="42.75" customHeight="1" thickBot="1">
      <c r="A5" s="206"/>
      <c r="B5" s="208"/>
      <c r="C5" s="210"/>
      <c r="D5" s="6" t="s">
        <v>17</v>
      </c>
      <c r="E5" s="1" t="s">
        <v>2</v>
      </c>
      <c r="F5" s="53" t="s">
        <v>64</v>
      </c>
      <c r="G5" s="54" t="s">
        <v>65</v>
      </c>
      <c r="H5" s="20" t="s">
        <v>104</v>
      </c>
      <c r="I5" s="204"/>
      <c r="J5" s="202"/>
    </row>
    <row r="6" spans="1:17" ht="25" customHeight="1" thickBot="1">
      <c r="A6" s="80" t="s">
        <v>113</v>
      </c>
      <c r="B6" s="69">
        <v>65</v>
      </c>
      <c r="C6" s="70" t="s">
        <v>25</v>
      </c>
      <c r="D6" s="71" t="s">
        <v>27</v>
      </c>
      <c r="E6" s="25">
        <v>150</v>
      </c>
      <c r="F6" s="72">
        <v>6175</v>
      </c>
      <c r="G6" s="25">
        <v>200</v>
      </c>
      <c r="H6" s="47">
        <v>150</v>
      </c>
      <c r="I6" s="140">
        <f>E6+F6+G6+H6</f>
        <v>6675</v>
      </c>
      <c r="J6" s="201">
        <v>12130.62</v>
      </c>
    </row>
    <row r="7" spans="1:17" ht="25" customHeight="1" thickBot="1">
      <c r="A7" s="81" t="s">
        <v>97</v>
      </c>
      <c r="B7" s="7">
        <v>55</v>
      </c>
      <c r="C7" s="58" t="s">
        <v>25</v>
      </c>
      <c r="D7" s="59" t="s">
        <v>27</v>
      </c>
      <c r="E7" s="23">
        <v>150</v>
      </c>
      <c r="F7" s="73">
        <v>2475</v>
      </c>
      <c r="G7" s="23">
        <v>200</v>
      </c>
      <c r="H7" s="48">
        <v>150</v>
      </c>
      <c r="I7" s="140">
        <f>E7+F7+G7+H7</f>
        <v>2975</v>
      </c>
      <c r="J7" s="201"/>
      <c r="Q7" s="55"/>
    </row>
    <row r="8" spans="1:17" ht="25" customHeight="1" thickBot="1">
      <c r="A8" s="81" t="s">
        <v>98</v>
      </c>
      <c r="B8" s="7">
        <v>90</v>
      </c>
      <c r="C8" s="58" t="s">
        <v>25</v>
      </c>
      <c r="D8" s="59" t="s">
        <v>27</v>
      </c>
      <c r="E8" s="23">
        <v>150</v>
      </c>
      <c r="F8" s="73">
        <v>2250</v>
      </c>
      <c r="G8" s="23">
        <v>200</v>
      </c>
      <c r="H8" s="48">
        <v>150</v>
      </c>
      <c r="I8" s="140">
        <f>E8+F8+G8+H8</f>
        <v>2750</v>
      </c>
      <c r="J8" s="201"/>
    </row>
    <row r="9" spans="1:17" ht="25" customHeight="1" thickBot="1">
      <c r="A9" s="81" t="s">
        <v>153</v>
      </c>
      <c r="B9" s="7">
        <v>150</v>
      </c>
      <c r="C9" s="58" t="s">
        <v>25</v>
      </c>
      <c r="D9" s="59" t="s">
        <v>28</v>
      </c>
      <c r="E9" s="23">
        <v>150</v>
      </c>
      <c r="F9" s="73">
        <v>0</v>
      </c>
      <c r="G9" s="23">
        <v>250</v>
      </c>
      <c r="H9" s="48">
        <v>0</v>
      </c>
      <c r="I9" s="140">
        <f>E9+F9+G9+H9</f>
        <v>400</v>
      </c>
      <c r="J9" s="141">
        <v>1343.1</v>
      </c>
    </row>
    <row r="10" spans="1:17" ht="25" customHeight="1" thickBot="1">
      <c r="A10" s="81" t="s">
        <v>99</v>
      </c>
      <c r="B10" s="7">
        <v>35</v>
      </c>
      <c r="C10" s="58" t="s">
        <v>25</v>
      </c>
      <c r="D10" s="59" t="s">
        <v>28</v>
      </c>
      <c r="E10" s="23">
        <v>150</v>
      </c>
      <c r="F10" s="73">
        <v>500</v>
      </c>
      <c r="G10" s="23">
        <v>0</v>
      </c>
      <c r="H10" s="48">
        <v>250</v>
      </c>
      <c r="I10" s="140">
        <f>H10+G10+F10+E10</f>
        <v>900</v>
      </c>
      <c r="J10" s="141">
        <v>282</v>
      </c>
    </row>
    <row r="11" spans="1:17" ht="25" customHeight="1" thickBot="1">
      <c r="A11" s="81" t="s">
        <v>66</v>
      </c>
      <c r="B11" s="7">
        <v>10</v>
      </c>
      <c r="C11" s="58" t="s">
        <v>67</v>
      </c>
      <c r="D11" s="59" t="s">
        <v>28</v>
      </c>
      <c r="E11" s="23">
        <v>150</v>
      </c>
      <c r="F11" s="73">
        <v>150</v>
      </c>
      <c r="G11" s="23">
        <v>0</v>
      </c>
      <c r="H11" s="48">
        <v>200</v>
      </c>
      <c r="I11" s="140">
        <f>H11+G11+F11+E11</f>
        <v>500</v>
      </c>
      <c r="J11" s="141"/>
    </row>
    <row r="12" spans="1:17" ht="26" customHeight="1" thickBot="1">
      <c r="A12" s="81" t="s">
        <v>100</v>
      </c>
      <c r="B12" s="7">
        <v>55</v>
      </c>
      <c r="C12" s="58" t="s">
        <v>25</v>
      </c>
      <c r="D12" s="59" t="s">
        <v>28</v>
      </c>
      <c r="E12" s="23">
        <v>150</v>
      </c>
      <c r="F12" s="23">
        <v>0</v>
      </c>
      <c r="G12" s="23">
        <v>250</v>
      </c>
      <c r="H12" s="48">
        <v>0</v>
      </c>
      <c r="I12" s="140">
        <f>H12+G12+F12+E12</f>
        <v>400</v>
      </c>
      <c r="J12" s="141"/>
    </row>
    <row r="13" spans="1:17" ht="26" customHeight="1" thickBot="1">
      <c r="A13" s="81" t="s">
        <v>154</v>
      </c>
      <c r="B13" s="7">
        <v>200</v>
      </c>
      <c r="C13" s="58" t="s">
        <v>25</v>
      </c>
      <c r="D13" s="59" t="s">
        <v>29</v>
      </c>
      <c r="E13" s="23">
        <v>150</v>
      </c>
      <c r="F13" s="23">
        <v>2800</v>
      </c>
      <c r="G13" s="23">
        <v>500</v>
      </c>
      <c r="H13" s="48">
        <v>150</v>
      </c>
      <c r="I13" s="140">
        <f>E13+F13+G13+H13</f>
        <v>3600</v>
      </c>
      <c r="J13" s="141">
        <v>5033.8</v>
      </c>
    </row>
    <row r="14" spans="1:17" ht="26" customHeight="1" thickBot="1">
      <c r="A14" s="81" t="s">
        <v>101</v>
      </c>
      <c r="B14" s="7">
        <v>55</v>
      </c>
      <c r="C14" s="58" t="s">
        <v>25</v>
      </c>
      <c r="D14" s="59" t="s">
        <v>29</v>
      </c>
      <c r="E14" s="23">
        <v>150</v>
      </c>
      <c r="F14" s="23">
        <v>0</v>
      </c>
      <c r="G14" s="23">
        <v>250</v>
      </c>
      <c r="H14" s="48">
        <v>0</v>
      </c>
      <c r="I14" s="140">
        <f>H14+G14+F14+E14</f>
        <v>400</v>
      </c>
      <c r="J14" s="141"/>
    </row>
    <row r="15" spans="1:17" ht="26" customHeight="1" thickBot="1">
      <c r="A15" s="81" t="s">
        <v>112</v>
      </c>
      <c r="B15" s="7">
        <f>25+25</f>
        <v>50</v>
      </c>
      <c r="C15" s="58" t="s">
        <v>25</v>
      </c>
      <c r="D15" s="59" t="s">
        <v>30</v>
      </c>
      <c r="E15" s="23">
        <v>300</v>
      </c>
      <c r="F15" s="23">
        <v>500</v>
      </c>
      <c r="G15" s="23">
        <v>0</v>
      </c>
      <c r="H15" s="48">
        <v>350</v>
      </c>
      <c r="I15" s="140">
        <f>SUM(E15:H15)</f>
        <v>1150</v>
      </c>
      <c r="J15" s="141"/>
    </row>
    <row r="16" spans="1:17" ht="25" customHeight="1" thickBot="1">
      <c r="A16" s="81" t="s">
        <v>105</v>
      </c>
      <c r="B16" s="7" t="s">
        <v>126</v>
      </c>
      <c r="C16" s="58" t="s">
        <v>26</v>
      </c>
      <c r="D16" s="59" t="s">
        <v>90</v>
      </c>
      <c r="E16" s="23" t="s">
        <v>126</v>
      </c>
      <c r="F16" s="23" t="s">
        <v>126</v>
      </c>
      <c r="G16" s="23" t="s">
        <v>126</v>
      </c>
      <c r="H16" s="48">
        <v>3600</v>
      </c>
      <c r="I16" s="140">
        <f>SUM(E16:H16)</f>
        <v>3600</v>
      </c>
      <c r="J16" s="141">
        <v>2661.05</v>
      </c>
    </row>
    <row r="17" spans="1:11" ht="25" customHeight="1" thickBot="1">
      <c r="A17" s="81" t="s">
        <v>106</v>
      </c>
      <c r="B17" s="7" t="s">
        <v>126</v>
      </c>
      <c r="C17" s="58" t="s">
        <v>26</v>
      </c>
      <c r="D17" s="59" t="s">
        <v>46</v>
      </c>
      <c r="E17" s="23" t="s">
        <v>126</v>
      </c>
      <c r="F17" s="23" t="s">
        <v>126</v>
      </c>
      <c r="G17" s="23" t="s">
        <v>126</v>
      </c>
      <c r="H17" s="48">
        <v>1500</v>
      </c>
      <c r="I17" s="140">
        <f t="shared" ref="I17:I18" si="0">SUM(E17:H17)</f>
        <v>1500</v>
      </c>
      <c r="J17" s="141" t="s">
        <v>126</v>
      </c>
    </row>
    <row r="18" spans="1:11" ht="25" customHeight="1" thickBot="1">
      <c r="A18" s="81" t="s">
        <v>155</v>
      </c>
      <c r="B18" s="7" t="s">
        <v>126</v>
      </c>
      <c r="C18" s="58" t="s">
        <v>127</v>
      </c>
      <c r="D18" s="59" t="s">
        <v>91</v>
      </c>
      <c r="E18" s="23" t="s">
        <v>126</v>
      </c>
      <c r="F18" s="23" t="s">
        <v>126</v>
      </c>
      <c r="G18" s="23" t="s">
        <v>126</v>
      </c>
      <c r="H18" s="48">
        <v>800</v>
      </c>
      <c r="I18" s="140">
        <f t="shared" si="0"/>
        <v>800</v>
      </c>
      <c r="J18" s="141">
        <v>613.9</v>
      </c>
    </row>
    <row r="19" spans="1:11" ht="25" hidden="1" customHeight="1">
      <c r="A19" s="81"/>
      <c r="B19" s="7"/>
      <c r="C19" s="58"/>
      <c r="D19" s="59"/>
      <c r="E19" s="23"/>
      <c r="F19" s="23"/>
      <c r="G19" s="23"/>
      <c r="H19" s="48"/>
      <c r="I19" s="142">
        <f>SUM(I6:I18)</f>
        <v>25650</v>
      </c>
      <c r="J19" s="143"/>
    </row>
    <row r="20" spans="1:11" ht="25" hidden="1" customHeight="1">
      <c r="A20" s="82"/>
      <c r="B20" s="36"/>
      <c r="C20" s="60"/>
      <c r="D20" s="61"/>
      <c r="E20" s="37"/>
      <c r="F20" s="37"/>
      <c r="G20" s="37"/>
      <c r="H20" s="50"/>
      <c r="I20" s="142"/>
      <c r="J20" s="143"/>
    </row>
    <row r="21" spans="1:11" ht="25" hidden="1" customHeight="1" thickBot="1">
      <c r="A21" s="83"/>
      <c r="B21" s="39"/>
      <c r="C21" s="62"/>
      <c r="D21" s="62"/>
      <c r="E21" s="40"/>
      <c r="F21" s="40"/>
      <c r="G21" s="40"/>
      <c r="H21" s="51"/>
      <c r="I21" s="142"/>
      <c r="J21" s="143"/>
    </row>
    <row r="22" spans="1:11" ht="24" customHeight="1" thickBot="1">
      <c r="A22" s="84" t="s">
        <v>3</v>
      </c>
      <c r="B22" s="63"/>
      <c r="C22" s="64"/>
      <c r="D22" s="65"/>
      <c r="E22" s="38">
        <f>SUM(E6:E18)</f>
        <v>1650</v>
      </c>
      <c r="F22" s="38">
        <f t="shared" ref="F22:H22" si="1">SUM(F6:F18)</f>
        <v>14850</v>
      </c>
      <c r="G22" s="38">
        <f t="shared" si="1"/>
        <v>1850</v>
      </c>
      <c r="H22" s="38">
        <f t="shared" si="1"/>
        <v>7300</v>
      </c>
      <c r="I22" s="144">
        <f>SUM(I6:I18)</f>
        <v>25650</v>
      </c>
      <c r="J22" s="145">
        <f>SUM(J6:J21)</f>
        <v>22064.47</v>
      </c>
      <c r="K22" s="85"/>
    </row>
    <row r="23" spans="1:11" ht="25" customHeight="1">
      <c r="A23" s="203" t="s">
        <v>95</v>
      </c>
      <c r="B23" s="203"/>
      <c r="C23" s="203"/>
      <c r="D23" s="203"/>
      <c r="E23" s="203"/>
      <c r="F23" s="203"/>
      <c r="G23" s="203"/>
      <c r="H23" s="203"/>
      <c r="I23" s="203"/>
      <c r="J23" s="26"/>
    </row>
    <row r="24" spans="1:11" ht="15.75" customHeight="1">
      <c r="A24" s="203"/>
      <c r="B24" s="203"/>
      <c r="C24" s="203"/>
      <c r="D24" s="203"/>
      <c r="E24" s="203"/>
      <c r="F24" s="203"/>
      <c r="G24" s="203"/>
      <c r="H24" s="203"/>
      <c r="I24" s="203"/>
    </row>
  </sheetData>
  <mergeCells count="11">
    <mergeCell ref="A1:J1"/>
    <mergeCell ref="A2:J2"/>
    <mergeCell ref="J6:J8"/>
    <mergeCell ref="J4:J5"/>
    <mergeCell ref="A24:I24"/>
    <mergeCell ref="I4:I5"/>
    <mergeCell ref="A4:A5"/>
    <mergeCell ref="B4:B5"/>
    <mergeCell ref="C4:C5"/>
    <mergeCell ref="E4:H4"/>
    <mergeCell ref="A23:I23"/>
  </mergeCells>
  <phoneticPr fontId="16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7" orientation="landscape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showGridLines="0" zoomScale="112" zoomScaleNormal="112" workbookViewId="0">
      <selection sqref="A1:J19"/>
    </sheetView>
  </sheetViews>
  <sheetFormatPr baseColWidth="10" defaultColWidth="8.83203125" defaultRowHeight="13"/>
  <cols>
    <col min="1" max="1" width="23.33203125" customWidth="1"/>
    <col min="2" max="2" width="10.6640625" customWidth="1"/>
    <col min="3" max="4" width="8.33203125" customWidth="1"/>
    <col min="5" max="5" width="14" customWidth="1"/>
    <col min="6" max="6" width="14.6640625" customWidth="1"/>
    <col min="7" max="7" width="15.33203125" customWidth="1"/>
    <col min="8" max="8" width="12.1640625" customWidth="1"/>
    <col min="9" max="9" width="16.33203125" customWidth="1"/>
    <col min="10" max="10" width="14.5" customWidth="1"/>
  </cols>
  <sheetData>
    <row r="1" spans="1:10" ht="18" customHeight="1">
      <c r="A1" s="216" t="s">
        <v>44</v>
      </c>
      <c r="B1" s="220" t="s">
        <v>0</v>
      </c>
      <c r="C1" s="218" t="s">
        <v>4</v>
      </c>
      <c r="D1" s="222" t="s">
        <v>1</v>
      </c>
      <c r="E1" s="211" t="s">
        <v>38</v>
      </c>
      <c r="F1" s="215"/>
      <c r="G1" s="215"/>
      <c r="H1" s="212"/>
      <c r="I1" s="97" t="s">
        <v>18</v>
      </c>
      <c r="J1" s="213" t="s">
        <v>140</v>
      </c>
    </row>
    <row r="2" spans="1:10" ht="25" customHeight="1" thickBot="1">
      <c r="A2" s="217"/>
      <c r="B2" s="221"/>
      <c r="C2" s="219"/>
      <c r="D2" s="223"/>
      <c r="E2" s="91" t="s">
        <v>2</v>
      </c>
      <c r="F2" s="92" t="s">
        <v>32</v>
      </c>
      <c r="G2" s="93" t="s">
        <v>41</v>
      </c>
      <c r="H2" s="94" t="s">
        <v>93</v>
      </c>
      <c r="I2" s="98">
        <v>2024</v>
      </c>
      <c r="J2" s="214"/>
    </row>
    <row r="3" spans="1:10" ht="23" customHeight="1" thickBot="1">
      <c r="A3" s="15" t="s">
        <v>57</v>
      </c>
      <c r="B3" s="10">
        <v>100</v>
      </c>
      <c r="C3" s="11">
        <v>1</v>
      </c>
      <c r="D3" s="11" t="s">
        <v>28</v>
      </c>
      <c r="E3" s="25">
        <v>900</v>
      </c>
      <c r="F3" s="25">
        <v>2500</v>
      </c>
      <c r="G3" s="25">
        <v>600</v>
      </c>
      <c r="H3" s="47" t="s">
        <v>126</v>
      </c>
      <c r="I3" s="146">
        <f>SUM(E3:H3)</f>
        <v>4000</v>
      </c>
      <c r="J3" s="147" t="s">
        <v>135</v>
      </c>
    </row>
    <row r="4" spans="1:10" ht="23" customHeight="1" thickBot="1">
      <c r="A4" s="16" t="s">
        <v>5</v>
      </c>
      <c r="B4" s="12">
        <v>192</v>
      </c>
      <c r="C4" s="8">
        <v>10</v>
      </c>
      <c r="D4" s="8" t="s">
        <v>45</v>
      </c>
      <c r="E4" s="23">
        <v>2000</v>
      </c>
      <c r="F4" s="23">
        <v>1500</v>
      </c>
      <c r="G4" s="23" t="s">
        <v>126</v>
      </c>
      <c r="H4" s="48" t="s">
        <v>126</v>
      </c>
      <c r="I4" s="146">
        <f t="shared" ref="I4:I18" si="0">SUM(E4:H4)</f>
        <v>3500</v>
      </c>
      <c r="J4" s="147">
        <v>5087.3500000000004</v>
      </c>
    </row>
    <row r="5" spans="1:10" ht="23" customHeight="1" thickBot="1">
      <c r="A5" s="17" t="s">
        <v>6</v>
      </c>
      <c r="B5" s="13">
        <v>270</v>
      </c>
      <c r="C5" s="8">
        <v>10</v>
      </c>
      <c r="D5" s="8" t="s">
        <v>46</v>
      </c>
      <c r="E5" s="23">
        <v>1000</v>
      </c>
      <c r="F5" s="23">
        <v>500</v>
      </c>
      <c r="G5" s="23" t="s">
        <v>126</v>
      </c>
      <c r="H5" s="48" t="s">
        <v>126</v>
      </c>
      <c r="I5" s="146">
        <f t="shared" si="0"/>
        <v>1500</v>
      </c>
      <c r="J5" s="147">
        <v>1844.04</v>
      </c>
    </row>
    <row r="6" spans="1:10" ht="23" customHeight="1" thickBot="1">
      <c r="A6" s="16" t="s">
        <v>7</v>
      </c>
      <c r="B6" s="12">
        <v>180</v>
      </c>
      <c r="C6" s="8">
        <v>10</v>
      </c>
      <c r="D6" s="8" t="s">
        <v>46</v>
      </c>
      <c r="E6" s="23">
        <v>800</v>
      </c>
      <c r="F6" s="23">
        <v>400</v>
      </c>
      <c r="G6" s="23" t="s">
        <v>126</v>
      </c>
      <c r="H6" s="48" t="s">
        <v>126</v>
      </c>
      <c r="I6" s="146">
        <f t="shared" si="0"/>
        <v>1200</v>
      </c>
      <c r="J6" s="147">
        <v>1672.17</v>
      </c>
    </row>
    <row r="7" spans="1:10" ht="23" customHeight="1" thickBot="1">
      <c r="A7" s="18" t="s">
        <v>89</v>
      </c>
      <c r="B7" s="27">
        <v>40</v>
      </c>
      <c r="C7" s="9">
        <v>2</v>
      </c>
      <c r="D7" s="9" t="s">
        <v>91</v>
      </c>
      <c r="E7" s="24">
        <v>200</v>
      </c>
      <c r="F7" s="24">
        <v>100</v>
      </c>
      <c r="G7" s="24" t="s">
        <v>126</v>
      </c>
      <c r="H7" s="49" t="s">
        <v>126</v>
      </c>
      <c r="I7" s="146">
        <f t="shared" si="0"/>
        <v>300</v>
      </c>
      <c r="J7" s="147">
        <v>32.590000000000003</v>
      </c>
    </row>
    <row r="8" spans="1:10" ht="23" customHeight="1" thickBot="1">
      <c r="A8" s="16" t="s">
        <v>8</v>
      </c>
      <c r="B8" s="12">
        <v>210</v>
      </c>
      <c r="C8" s="8">
        <v>5</v>
      </c>
      <c r="D8" s="8" t="s">
        <v>46</v>
      </c>
      <c r="E8" s="23">
        <v>800</v>
      </c>
      <c r="F8" s="23">
        <v>400</v>
      </c>
      <c r="G8" s="23" t="s">
        <v>126</v>
      </c>
      <c r="H8" s="48" t="s">
        <v>126</v>
      </c>
      <c r="I8" s="146">
        <f t="shared" si="0"/>
        <v>1200</v>
      </c>
      <c r="J8" s="147">
        <v>1051.3399999999999</v>
      </c>
    </row>
    <row r="9" spans="1:10" ht="23" customHeight="1" thickBot="1">
      <c r="A9" s="16" t="s">
        <v>42</v>
      </c>
      <c r="B9" s="12">
        <v>10</v>
      </c>
      <c r="C9" s="8">
        <v>15</v>
      </c>
      <c r="D9" s="8" t="s">
        <v>46</v>
      </c>
      <c r="E9" s="23">
        <v>2000</v>
      </c>
      <c r="F9" s="23">
        <v>500</v>
      </c>
      <c r="G9" s="23" t="s">
        <v>126</v>
      </c>
      <c r="H9" s="48" t="s">
        <v>126</v>
      </c>
      <c r="I9" s="146">
        <f t="shared" si="0"/>
        <v>2500</v>
      </c>
      <c r="J9" s="147">
        <v>2901.76</v>
      </c>
    </row>
    <row r="10" spans="1:10" ht="23" customHeight="1" thickBot="1">
      <c r="A10" s="16" t="s">
        <v>19</v>
      </c>
      <c r="B10" s="12">
        <v>108</v>
      </c>
      <c r="C10" s="8">
        <v>6</v>
      </c>
      <c r="D10" s="8" t="s">
        <v>46</v>
      </c>
      <c r="E10" s="23">
        <v>1000</v>
      </c>
      <c r="F10" s="23">
        <v>200</v>
      </c>
      <c r="G10" s="23" t="s">
        <v>126</v>
      </c>
      <c r="H10" s="48" t="s">
        <v>126</v>
      </c>
      <c r="I10" s="146">
        <f t="shared" si="0"/>
        <v>1200</v>
      </c>
      <c r="J10" s="147">
        <v>1942.57</v>
      </c>
    </row>
    <row r="11" spans="1:10" ht="23" customHeight="1" thickBot="1">
      <c r="A11" s="18" t="s">
        <v>9</v>
      </c>
      <c r="B11" s="13">
        <v>40</v>
      </c>
      <c r="C11" s="8">
        <v>2</v>
      </c>
      <c r="D11" s="8" t="s">
        <v>46</v>
      </c>
      <c r="E11" s="23">
        <v>200</v>
      </c>
      <c r="F11" s="23">
        <v>100</v>
      </c>
      <c r="G11" s="23" t="s">
        <v>126</v>
      </c>
      <c r="H11" s="48" t="s">
        <v>126</v>
      </c>
      <c r="I11" s="146">
        <f t="shared" si="0"/>
        <v>300</v>
      </c>
      <c r="J11" s="147">
        <v>33.200000000000003</v>
      </c>
    </row>
    <row r="12" spans="1:10" ht="23" customHeight="1" thickBot="1">
      <c r="A12" s="18" t="s">
        <v>94</v>
      </c>
      <c r="B12" s="13">
        <v>18</v>
      </c>
      <c r="C12" s="8">
        <v>3</v>
      </c>
      <c r="D12" s="8" t="s">
        <v>46</v>
      </c>
      <c r="E12" s="23">
        <v>100</v>
      </c>
      <c r="F12" s="23">
        <v>60</v>
      </c>
      <c r="G12" s="23" t="s">
        <v>126</v>
      </c>
      <c r="H12" s="48" t="s">
        <v>126</v>
      </c>
      <c r="I12" s="146">
        <f t="shared" si="0"/>
        <v>160</v>
      </c>
      <c r="J12" s="147">
        <v>330.4</v>
      </c>
    </row>
    <row r="13" spans="1:10" ht="23" customHeight="1" thickBot="1">
      <c r="A13" s="18" t="s">
        <v>10</v>
      </c>
      <c r="B13" s="13">
        <v>20</v>
      </c>
      <c r="C13" s="8">
        <v>2</v>
      </c>
      <c r="D13" s="8" t="s">
        <v>47</v>
      </c>
      <c r="E13" s="23">
        <v>250</v>
      </c>
      <c r="F13" s="23">
        <v>100</v>
      </c>
      <c r="G13" s="23" t="s">
        <v>126</v>
      </c>
      <c r="H13" s="48" t="s">
        <v>126</v>
      </c>
      <c r="I13" s="146">
        <f t="shared" si="0"/>
        <v>350</v>
      </c>
      <c r="J13" s="147">
        <v>344.64</v>
      </c>
    </row>
    <row r="14" spans="1:10" ht="23" customHeight="1" thickBot="1">
      <c r="A14" s="18" t="s">
        <v>20</v>
      </c>
      <c r="B14" s="13">
        <v>15</v>
      </c>
      <c r="C14" s="8">
        <v>1</v>
      </c>
      <c r="D14" s="8" t="s">
        <v>28</v>
      </c>
      <c r="E14" s="23" t="s">
        <v>126</v>
      </c>
      <c r="F14" s="23">
        <v>150</v>
      </c>
      <c r="G14" s="23" t="s">
        <v>126</v>
      </c>
      <c r="H14" s="48" t="s">
        <v>126</v>
      </c>
      <c r="I14" s="146">
        <f t="shared" si="0"/>
        <v>150</v>
      </c>
      <c r="J14" s="147" t="s">
        <v>126</v>
      </c>
    </row>
    <row r="15" spans="1:10" ht="27" customHeight="1" thickBot="1">
      <c r="A15" s="32" t="s">
        <v>78</v>
      </c>
      <c r="B15" s="13">
        <v>80</v>
      </c>
      <c r="C15" s="8">
        <v>1</v>
      </c>
      <c r="D15" s="8" t="s">
        <v>30</v>
      </c>
      <c r="E15" s="23">
        <v>500</v>
      </c>
      <c r="F15" s="23">
        <v>1300</v>
      </c>
      <c r="G15" s="23" t="s">
        <v>126</v>
      </c>
      <c r="H15" s="48" t="s">
        <v>126</v>
      </c>
      <c r="I15" s="146">
        <f t="shared" si="0"/>
        <v>1800</v>
      </c>
      <c r="J15" s="147">
        <v>1357.3</v>
      </c>
    </row>
    <row r="16" spans="1:10" ht="30" customHeight="1" thickBot="1">
      <c r="A16" s="87" t="s">
        <v>117</v>
      </c>
      <c r="B16" s="13">
        <v>100</v>
      </c>
      <c r="C16" s="8">
        <v>3</v>
      </c>
      <c r="D16" s="8" t="s">
        <v>30</v>
      </c>
      <c r="E16" s="23" t="s">
        <v>126</v>
      </c>
      <c r="F16" s="23">
        <v>400</v>
      </c>
      <c r="G16" s="23" t="s">
        <v>126</v>
      </c>
      <c r="H16" s="48" t="s">
        <v>126</v>
      </c>
      <c r="I16" s="146">
        <f t="shared" si="0"/>
        <v>400</v>
      </c>
      <c r="J16" s="147">
        <v>81.75</v>
      </c>
    </row>
    <row r="17" spans="1:10" ht="23" customHeight="1" thickBot="1">
      <c r="A17" s="86" t="s">
        <v>96</v>
      </c>
      <c r="B17" s="13">
        <v>220</v>
      </c>
      <c r="C17" s="8">
        <v>1</v>
      </c>
      <c r="D17" s="8" t="s">
        <v>48</v>
      </c>
      <c r="E17" s="23">
        <v>400</v>
      </c>
      <c r="F17" s="23">
        <v>600</v>
      </c>
      <c r="G17" s="23" t="s">
        <v>126</v>
      </c>
      <c r="H17" s="48" t="s">
        <v>126</v>
      </c>
      <c r="I17" s="146">
        <f t="shared" si="0"/>
        <v>1000</v>
      </c>
      <c r="J17" s="147">
        <v>1107</v>
      </c>
    </row>
    <row r="18" spans="1:10" ht="36" customHeight="1" thickBot="1">
      <c r="A18" s="79" t="s">
        <v>134</v>
      </c>
      <c r="B18" s="13">
        <v>70</v>
      </c>
      <c r="C18" s="8">
        <v>1</v>
      </c>
      <c r="D18" s="8" t="s">
        <v>30</v>
      </c>
      <c r="E18" s="23">
        <v>100</v>
      </c>
      <c r="F18" s="23" t="s">
        <v>126</v>
      </c>
      <c r="G18" s="23" t="s">
        <v>126</v>
      </c>
      <c r="H18" s="48">
        <v>2000</v>
      </c>
      <c r="I18" s="146">
        <f t="shared" si="0"/>
        <v>2100</v>
      </c>
      <c r="J18" s="147">
        <v>997.2</v>
      </c>
    </row>
    <row r="19" spans="1:10" ht="25" customHeight="1" thickBot="1">
      <c r="A19" s="28" t="s">
        <v>3</v>
      </c>
      <c r="B19" s="30"/>
      <c r="C19" s="31"/>
      <c r="D19" s="29"/>
      <c r="E19" s="35">
        <f>SUM(E3:E18)</f>
        <v>10250</v>
      </c>
      <c r="F19" s="35">
        <f t="shared" ref="F19:I19" si="1">SUM(F3:F18)</f>
        <v>8810</v>
      </c>
      <c r="G19" s="35">
        <f t="shared" si="1"/>
        <v>600</v>
      </c>
      <c r="H19" s="35">
        <f t="shared" si="1"/>
        <v>2000</v>
      </c>
      <c r="I19" s="148">
        <f t="shared" si="1"/>
        <v>21660</v>
      </c>
      <c r="J19" s="149">
        <v>23349.73</v>
      </c>
    </row>
    <row r="20" spans="1:10" ht="25" customHeight="1">
      <c r="G20" s="26"/>
      <c r="I20" s="68"/>
    </row>
  </sheetData>
  <mergeCells count="6">
    <mergeCell ref="J1:J2"/>
    <mergeCell ref="E1:H1"/>
    <mergeCell ref="A1:A2"/>
    <mergeCell ref="C1:C2"/>
    <mergeCell ref="B1:B2"/>
    <mergeCell ref="D1:D2"/>
  </mergeCells>
  <phoneticPr fontId="16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landscape" copies="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1"/>
  <sheetViews>
    <sheetView showGridLines="0" topLeftCell="A11" workbookViewId="0">
      <selection activeCell="C46" sqref="C46"/>
    </sheetView>
  </sheetViews>
  <sheetFormatPr baseColWidth="10" defaultColWidth="8.83203125" defaultRowHeight="16"/>
  <cols>
    <col min="1" max="1" width="46.6640625" customWidth="1"/>
    <col min="2" max="2" width="20.33203125" customWidth="1"/>
    <col min="3" max="3" width="16.1640625" style="88" customWidth="1"/>
    <col min="4" max="4" width="6.1640625" customWidth="1"/>
    <col min="5" max="5" width="36.6640625" customWidth="1"/>
    <col min="6" max="6" width="18.83203125" customWidth="1"/>
    <col min="7" max="7" width="14.83203125" customWidth="1"/>
    <col min="8" max="8" width="12.6640625" customWidth="1"/>
  </cols>
  <sheetData>
    <row r="1" spans="1:7" ht="24" customHeight="1" thickBot="1">
      <c r="A1" s="67" t="s">
        <v>63</v>
      </c>
      <c r="B1" s="139" t="s">
        <v>109</v>
      </c>
      <c r="C1" s="128" t="s">
        <v>140</v>
      </c>
      <c r="D1" s="99"/>
    </row>
    <row r="2" spans="1:7" ht="18" customHeight="1">
      <c r="A2" s="74" t="s">
        <v>50</v>
      </c>
      <c r="B2" s="150">
        <f>SUM(B3:B12)</f>
        <v>102500</v>
      </c>
      <c r="C2" s="151">
        <v>93841.26</v>
      </c>
      <c r="D2" s="100"/>
      <c r="F2" s="88"/>
    </row>
    <row r="3" spans="1:7" ht="18" customHeight="1">
      <c r="A3" s="89" t="s">
        <v>107</v>
      </c>
      <c r="B3" s="152">
        <f>12700+1600</f>
        <v>14300</v>
      </c>
      <c r="C3" s="153">
        <v>18872.45</v>
      </c>
      <c r="D3" s="101"/>
      <c r="F3" s="88"/>
    </row>
    <row r="4" spans="1:7" ht="18" customHeight="1">
      <c r="A4" s="89" t="s">
        <v>120</v>
      </c>
      <c r="B4" s="152">
        <v>1600</v>
      </c>
      <c r="C4" s="153">
        <v>1328.55</v>
      </c>
      <c r="D4" s="101"/>
      <c r="F4" s="88"/>
    </row>
    <row r="5" spans="1:7" ht="18" customHeight="1">
      <c r="A5" s="89" t="s">
        <v>111</v>
      </c>
      <c r="B5" s="152">
        <v>24000</v>
      </c>
      <c r="C5" s="153">
        <v>15843.65</v>
      </c>
      <c r="D5" s="101"/>
      <c r="F5" s="88"/>
    </row>
    <row r="6" spans="1:7" ht="18" customHeight="1">
      <c r="A6" s="89" t="s">
        <v>108</v>
      </c>
      <c r="B6" s="152">
        <v>12100</v>
      </c>
      <c r="C6" s="153">
        <v>12423.9</v>
      </c>
      <c r="D6" s="102"/>
      <c r="F6" s="88"/>
    </row>
    <row r="7" spans="1:7" ht="18" customHeight="1">
      <c r="A7" s="89" t="s">
        <v>150</v>
      </c>
      <c r="B7" s="152">
        <v>1200</v>
      </c>
      <c r="C7" s="153">
        <v>3064.47</v>
      </c>
      <c r="D7" s="101"/>
      <c r="F7" s="88"/>
    </row>
    <row r="8" spans="1:7" ht="18" customHeight="1">
      <c r="A8" s="89" t="s">
        <v>114</v>
      </c>
      <c r="B8" s="152">
        <v>1000</v>
      </c>
      <c r="C8" s="153">
        <v>200</v>
      </c>
      <c r="D8" s="102"/>
      <c r="F8" s="88"/>
    </row>
    <row r="9" spans="1:7" ht="18" customHeight="1">
      <c r="A9" s="89" t="s">
        <v>115</v>
      </c>
      <c r="B9" s="152">
        <v>800</v>
      </c>
      <c r="C9" s="153">
        <v>2598.44</v>
      </c>
      <c r="D9" s="101"/>
      <c r="F9" s="88"/>
    </row>
    <row r="10" spans="1:7" ht="23" customHeight="1">
      <c r="A10" s="89" t="s">
        <v>116</v>
      </c>
      <c r="B10" s="152">
        <v>2500</v>
      </c>
      <c r="C10" s="153" t="s">
        <v>126</v>
      </c>
      <c r="D10" s="101"/>
      <c r="E10" s="224" t="s">
        <v>12</v>
      </c>
      <c r="F10" s="224"/>
      <c r="G10" s="224"/>
    </row>
    <row r="11" spans="1:7" ht="18" customHeight="1" thickBot="1">
      <c r="A11" s="89" t="s">
        <v>118</v>
      </c>
      <c r="B11" s="152">
        <v>30000</v>
      </c>
      <c r="C11" s="153">
        <v>22741.18</v>
      </c>
      <c r="D11" s="101"/>
      <c r="F11" s="88"/>
    </row>
    <row r="12" spans="1:7" ht="18" customHeight="1" thickBot="1">
      <c r="A12" s="114" t="s">
        <v>151</v>
      </c>
      <c r="B12" s="154">
        <v>15000</v>
      </c>
      <c r="C12" s="155">
        <v>16768.62</v>
      </c>
      <c r="D12" s="102"/>
      <c r="F12" s="138" t="s">
        <v>109</v>
      </c>
      <c r="G12" s="126" t="s">
        <v>140</v>
      </c>
    </row>
    <row r="13" spans="1:7" ht="18" customHeight="1" thickBot="1">
      <c r="A13" s="118" t="s">
        <v>49</v>
      </c>
      <c r="B13" s="156">
        <v>2500</v>
      </c>
      <c r="C13" s="157">
        <v>2220</v>
      </c>
      <c r="D13" s="107"/>
      <c r="E13" s="131" t="s">
        <v>58</v>
      </c>
      <c r="F13" s="173">
        <f>rozpočet!I22</f>
        <v>25650</v>
      </c>
      <c r="G13" s="174">
        <f>rozpočet!J22</f>
        <v>22064.47</v>
      </c>
    </row>
    <row r="14" spans="1:7" ht="18" customHeight="1" thickBot="1">
      <c r="A14" s="118" t="s">
        <v>33</v>
      </c>
      <c r="B14" s="156">
        <v>440000</v>
      </c>
      <c r="C14" s="157">
        <v>447513.8</v>
      </c>
      <c r="D14" s="108"/>
      <c r="E14" s="132" t="s">
        <v>59</v>
      </c>
      <c r="F14" s="175">
        <f>rozpočet2!I19</f>
        <v>21660</v>
      </c>
      <c r="G14" s="174">
        <f>rozpočet2!J19</f>
        <v>23349.73</v>
      </c>
    </row>
    <row r="15" spans="1:7" s="21" customFormat="1" ht="18" customHeight="1" thickBot="1">
      <c r="A15" s="119" t="s">
        <v>70</v>
      </c>
      <c r="B15" s="158">
        <v>110000</v>
      </c>
      <c r="C15" s="159">
        <v>131820.54</v>
      </c>
      <c r="D15" s="109"/>
      <c r="E15" s="133" t="s">
        <v>60</v>
      </c>
      <c r="F15" s="176">
        <f>B2</f>
        <v>102500</v>
      </c>
      <c r="G15" s="177">
        <f>C2</f>
        <v>93841.26</v>
      </c>
    </row>
    <row r="16" spans="1:7" s="21" customFormat="1" ht="35" customHeight="1" thickBot="1">
      <c r="A16" s="120" t="s">
        <v>121</v>
      </c>
      <c r="B16" s="158">
        <f>10000+10000+69750</f>
        <v>89750</v>
      </c>
      <c r="C16" s="159">
        <v>71140</v>
      </c>
      <c r="D16" s="109"/>
      <c r="E16" s="133" t="s">
        <v>81</v>
      </c>
      <c r="F16" s="176">
        <f t="shared" ref="F16:F20" si="0">B13</f>
        <v>2500</v>
      </c>
      <c r="G16" s="177">
        <f>C13</f>
        <v>2220</v>
      </c>
    </row>
    <row r="17" spans="1:9" s="21" customFormat="1" ht="18" customHeight="1" thickBot="1">
      <c r="A17" s="129" t="s">
        <v>71</v>
      </c>
      <c r="B17" s="160">
        <f>B18+B19+B20+B21+B22+B23+B24+B25</f>
        <v>16300</v>
      </c>
      <c r="C17" s="160">
        <v>27266.12</v>
      </c>
      <c r="D17" s="109"/>
      <c r="E17" s="133" t="s">
        <v>33</v>
      </c>
      <c r="F17" s="176">
        <f t="shared" si="0"/>
        <v>440000</v>
      </c>
      <c r="G17" s="177">
        <f>C14</f>
        <v>447513.8</v>
      </c>
    </row>
    <row r="18" spans="1:9" s="21" customFormat="1" ht="16" customHeight="1" thickBot="1">
      <c r="A18" s="115" t="s">
        <v>11</v>
      </c>
      <c r="B18" s="161">
        <v>900</v>
      </c>
      <c r="C18" s="162">
        <v>1029.25</v>
      </c>
      <c r="D18" s="110"/>
      <c r="E18" s="133" t="s">
        <v>72</v>
      </c>
      <c r="F18" s="176">
        <f t="shared" si="0"/>
        <v>110000</v>
      </c>
      <c r="G18" s="177">
        <f>C15</f>
        <v>131820.54</v>
      </c>
    </row>
    <row r="19" spans="1:9" s="21" customFormat="1" ht="16" customHeight="1" thickBot="1">
      <c r="A19" s="75" t="s">
        <v>51</v>
      </c>
      <c r="B19" s="163">
        <v>3500</v>
      </c>
      <c r="C19" s="164">
        <v>4405.3500000000004</v>
      </c>
      <c r="D19" s="110"/>
      <c r="E19" s="133" t="s">
        <v>82</v>
      </c>
      <c r="F19" s="176">
        <f t="shared" si="0"/>
        <v>89750</v>
      </c>
      <c r="G19" s="177">
        <f>C16</f>
        <v>71140</v>
      </c>
    </row>
    <row r="20" spans="1:9" s="21" customFormat="1" ht="16" customHeight="1" thickBot="1">
      <c r="A20" s="75" t="s">
        <v>129</v>
      </c>
      <c r="B20" s="163">
        <v>200</v>
      </c>
      <c r="C20" s="164">
        <v>161.34</v>
      </c>
      <c r="D20" s="110"/>
      <c r="E20" s="133" t="s">
        <v>73</v>
      </c>
      <c r="F20" s="176">
        <f t="shared" si="0"/>
        <v>16300</v>
      </c>
      <c r="G20" s="177">
        <f>C17</f>
        <v>27266.12</v>
      </c>
    </row>
    <row r="21" spans="1:9" s="21" customFormat="1" ht="16" customHeight="1" thickBot="1">
      <c r="A21" s="75" t="s">
        <v>53</v>
      </c>
      <c r="B21" s="163">
        <v>500</v>
      </c>
      <c r="C21" s="164">
        <v>3721.1</v>
      </c>
      <c r="D21" s="111"/>
      <c r="E21" s="133" t="s">
        <v>74</v>
      </c>
      <c r="F21" s="176">
        <f t="shared" ref="F21:G23" si="1">B26</f>
        <v>4000</v>
      </c>
      <c r="G21" s="177">
        <f t="shared" si="1"/>
        <v>4776.5200000000004</v>
      </c>
    </row>
    <row r="22" spans="1:9" s="21" customFormat="1" ht="16" customHeight="1" thickBot="1">
      <c r="A22" s="75" t="s">
        <v>128</v>
      </c>
      <c r="B22" s="163">
        <v>200</v>
      </c>
      <c r="C22" s="164">
        <v>47.36</v>
      </c>
      <c r="D22" s="110"/>
      <c r="E22" s="133" t="s">
        <v>83</v>
      </c>
      <c r="F22" s="176">
        <f t="shared" si="1"/>
        <v>300</v>
      </c>
      <c r="G22" s="177">
        <f t="shared" si="1"/>
        <v>601.20000000000005</v>
      </c>
    </row>
    <row r="23" spans="1:9" s="21" customFormat="1" ht="16" customHeight="1" thickBot="1">
      <c r="A23" s="75" t="s">
        <v>148</v>
      </c>
      <c r="B23" s="163">
        <v>3500</v>
      </c>
      <c r="C23" s="164">
        <v>6382.01</v>
      </c>
      <c r="D23" s="110"/>
      <c r="E23" s="133" t="s">
        <v>84</v>
      </c>
      <c r="F23" s="176">
        <f t="shared" si="1"/>
        <v>40550</v>
      </c>
      <c r="G23" s="177">
        <f t="shared" si="1"/>
        <v>39175.54</v>
      </c>
    </row>
    <row r="24" spans="1:9" s="21" customFormat="1" ht="16" customHeight="1" thickBot="1">
      <c r="A24" s="75" t="s">
        <v>52</v>
      </c>
      <c r="B24" s="163">
        <v>2500</v>
      </c>
      <c r="C24" s="164">
        <v>5595.7</v>
      </c>
      <c r="D24" s="111"/>
      <c r="E24" s="133" t="s">
        <v>75</v>
      </c>
      <c r="F24" s="176">
        <f>B37</f>
        <v>171000</v>
      </c>
      <c r="G24" s="177">
        <f>C37</f>
        <v>187012.84</v>
      </c>
    </row>
    <row r="25" spans="1:9" s="21" customFormat="1" ht="18" customHeight="1" thickBot="1">
      <c r="A25" s="116" t="s">
        <v>34</v>
      </c>
      <c r="B25" s="165">
        <v>5000</v>
      </c>
      <c r="C25" s="166">
        <v>5924.01</v>
      </c>
      <c r="D25" s="110"/>
      <c r="E25" s="133" t="s">
        <v>141</v>
      </c>
      <c r="F25" s="176">
        <f t="shared" ref="F25:F30" si="2">B42</f>
        <v>54000</v>
      </c>
      <c r="G25" s="177">
        <f t="shared" ref="G25:G32" si="3">C42</f>
        <v>60223.14</v>
      </c>
      <c r="I25" s="184"/>
    </row>
    <row r="26" spans="1:9" s="21" customFormat="1" ht="18" customHeight="1" thickBot="1">
      <c r="A26" s="119" t="s">
        <v>123</v>
      </c>
      <c r="B26" s="158">
        <v>4000</v>
      </c>
      <c r="C26" s="159">
        <v>4776.5200000000004</v>
      </c>
      <c r="D26" s="109"/>
      <c r="E26" s="133" t="s">
        <v>76</v>
      </c>
      <c r="F26" s="176">
        <f t="shared" si="2"/>
        <v>900</v>
      </c>
      <c r="G26" s="177">
        <f t="shared" si="3"/>
        <v>1054.1400000000001</v>
      </c>
    </row>
    <row r="27" spans="1:9" s="21" customFormat="1" ht="18" customHeight="1" thickBot="1">
      <c r="A27" s="119" t="s">
        <v>124</v>
      </c>
      <c r="B27" s="158">
        <v>300</v>
      </c>
      <c r="C27" s="159">
        <v>601.20000000000005</v>
      </c>
      <c r="D27" s="109"/>
      <c r="E27" s="133" t="s">
        <v>77</v>
      </c>
      <c r="F27" s="176">
        <f t="shared" si="2"/>
        <v>800</v>
      </c>
      <c r="G27" s="177">
        <f t="shared" si="3"/>
        <v>1000</v>
      </c>
    </row>
    <row r="28" spans="1:9" s="21" customFormat="1" ht="18" customHeight="1" thickBot="1">
      <c r="A28" s="121" t="s">
        <v>80</v>
      </c>
      <c r="B28" s="167">
        <f>SUM(B29:B36)</f>
        <v>40550</v>
      </c>
      <c r="C28" s="167">
        <v>39175.54</v>
      </c>
      <c r="D28" s="109"/>
      <c r="E28" s="133" t="s">
        <v>130</v>
      </c>
      <c r="F28" s="178">
        <f t="shared" si="2"/>
        <v>600</v>
      </c>
      <c r="G28" s="177">
        <f t="shared" si="3"/>
        <v>959.33</v>
      </c>
    </row>
    <row r="29" spans="1:9" s="22" customFormat="1" ht="16" customHeight="1" thickBot="1">
      <c r="A29" s="130" t="s">
        <v>21</v>
      </c>
      <c r="B29" s="168">
        <v>1800</v>
      </c>
      <c r="C29" s="169">
        <v>1509.8</v>
      </c>
      <c r="D29" s="112"/>
      <c r="E29" s="134" t="s">
        <v>142</v>
      </c>
      <c r="F29" s="178">
        <f t="shared" si="2"/>
        <v>2500</v>
      </c>
      <c r="G29" s="177">
        <f t="shared" si="3"/>
        <v>3813.57</v>
      </c>
    </row>
    <row r="30" spans="1:9" s="22" customFormat="1" ht="16" customHeight="1" thickBot="1">
      <c r="A30" s="75" t="s">
        <v>43</v>
      </c>
      <c r="B30" s="163">
        <v>3200</v>
      </c>
      <c r="C30" s="164">
        <v>2794.26</v>
      </c>
      <c r="D30" s="113"/>
      <c r="E30" s="134" t="s">
        <v>87</v>
      </c>
      <c r="F30" s="178">
        <f t="shared" si="2"/>
        <v>4000</v>
      </c>
      <c r="G30" s="177">
        <f t="shared" si="3"/>
        <v>4512.2299999999996</v>
      </c>
    </row>
    <row r="31" spans="1:9" s="22" customFormat="1" ht="16" customHeight="1" thickBot="1">
      <c r="A31" s="75" t="s">
        <v>22</v>
      </c>
      <c r="B31" s="163">
        <v>1000</v>
      </c>
      <c r="C31" s="164">
        <v>1599.94</v>
      </c>
      <c r="D31" s="113"/>
      <c r="E31" s="183" t="s">
        <v>122</v>
      </c>
      <c r="F31" s="179">
        <f>B48</f>
        <v>50</v>
      </c>
      <c r="G31" s="177">
        <f t="shared" si="3"/>
        <v>50</v>
      </c>
    </row>
    <row r="32" spans="1:9" s="22" customFormat="1" ht="16" customHeight="1" thickBot="1">
      <c r="A32" s="75" t="s">
        <v>54</v>
      </c>
      <c r="B32" s="163">
        <v>900</v>
      </c>
      <c r="C32" s="164">
        <v>233.92</v>
      </c>
      <c r="D32" s="113"/>
      <c r="E32" s="135" t="s">
        <v>143</v>
      </c>
      <c r="F32" s="180">
        <v>0</v>
      </c>
      <c r="G32" s="177">
        <f t="shared" si="3"/>
        <v>31522.880000000001</v>
      </c>
    </row>
    <row r="33" spans="1:7" s="22" customFormat="1" ht="16" customHeight="1" thickBot="1">
      <c r="A33" s="76" t="s">
        <v>125</v>
      </c>
      <c r="B33" s="163">
        <v>400</v>
      </c>
      <c r="C33" s="164">
        <v>3020.63</v>
      </c>
      <c r="D33" s="113"/>
      <c r="E33" s="136" t="s">
        <v>40</v>
      </c>
      <c r="F33" s="181">
        <f>SUM(F13:F31)</f>
        <v>1087060</v>
      </c>
      <c r="G33" s="182">
        <f>SUM(G13:G32)</f>
        <v>1153917.3099999998</v>
      </c>
    </row>
    <row r="34" spans="1:7" s="22" customFormat="1" ht="16" customHeight="1">
      <c r="A34" s="75" t="s">
        <v>149</v>
      </c>
      <c r="B34" s="163">
        <v>28100</v>
      </c>
      <c r="C34" s="164">
        <v>28068.52</v>
      </c>
    </row>
    <row r="35" spans="1:7" s="22" customFormat="1" ht="16" customHeight="1">
      <c r="A35" s="75" t="s">
        <v>31</v>
      </c>
      <c r="B35" s="163">
        <v>4100</v>
      </c>
      <c r="C35" s="164">
        <v>898.47</v>
      </c>
    </row>
    <row r="36" spans="1:7" s="22" customFormat="1" ht="16" customHeight="1" thickBot="1">
      <c r="A36" s="117" t="s">
        <v>88</v>
      </c>
      <c r="B36" s="165">
        <v>1050</v>
      </c>
      <c r="C36" s="166">
        <v>1050</v>
      </c>
    </row>
    <row r="37" spans="1:7" s="21" customFormat="1" ht="18" customHeight="1" thickBot="1">
      <c r="A37" s="119" t="s">
        <v>85</v>
      </c>
      <c r="B37" s="158">
        <f>B41+B39+B38+B40</f>
        <v>171000</v>
      </c>
      <c r="C37" s="159">
        <v>187012.84</v>
      </c>
      <c r="D37" s="103"/>
    </row>
    <row r="38" spans="1:7" s="22" customFormat="1" ht="16" customHeight="1">
      <c r="A38" s="115" t="s">
        <v>39</v>
      </c>
      <c r="B38" s="161">
        <v>8500</v>
      </c>
      <c r="C38" s="162">
        <v>8265.44</v>
      </c>
    </row>
    <row r="39" spans="1:7" s="22" customFormat="1" ht="16" customHeight="1">
      <c r="A39" s="76" t="s">
        <v>131</v>
      </c>
      <c r="B39" s="163">
        <f>10000+4000+3500</f>
        <v>17500</v>
      </c>
      <c r="C39" s="164">
        <v>20033.13</v>
      </c>
    </row>
    <row r="40" spans="1:7" s="22" customFormat="1" ht="16" customHeight="1">
      <c r="A40" s="75" t="s">
        <v>133</v>
      </c>
      <c r="B40" s="163">
        <v>10000</v>
      </c>
      <c r="C40" s="164">
        <v>10000</v>
      </c>
      <c r="D40" s="104"/>
    </row>
    <row r="41" spans="1:7" s="22" customFormat="1" ht="16" customHeight="1" thickBot="1">
      <c r="A41" s="116" t="s">
        <v>55</v>
      </c>
      <c r="B41" s="165">
        <v>135000</v>
      </c>
      <c r="C41" s="166">
        <v>148714.26999999999</v>
      </c>
    </row>
    <row r="42" spans="1:7" s="22" customFormat="1" ht="18" customHeight="1" thickBot="1">
      <c r="A42" s="119" t="s">
        <v>86</v>
      </c>
      <c r="B42" s="158">
        <v>54000</v>
      </c>
      <c r="C42" s="159">
        <v>60223.14</v>
      </c>
      <c r="D42" s="103"/>
    </row>
    <row r="43" spans="1:7" s="22" customFormat="1" ht="18" customHeight="1" thickBot="1">
      <c r="A43" s="119" t="s">
        <v>76</v>
      </c>
      <c r="B43" s="158">
        <v>900</v>
      </c>
      <c r="C43" s="159">
        <v>1054.1400000000001</v>
      </c>
      <c r="D43" s="103"/>
    </row>
    <row r="44" spans="1:7" s="21" customFormat="1" ht="18" customHeight="1" thickBot="1">
      <c r="A44" s="119" t="s">
        <v>77</v>
      </c>
      <c r="B44" s="158">
        <v>800</v>
      </c>
      <c r="C44" s="159">
        <v>1000</v>
      </c>
      <c r="D44" s="105"/>
      <c r="E44" s="125"/>
    </row>
    <row r="45" spans="1:7" s="22" customFormat="1" ht="18" customHeight="1" thickBot="1">
      <c r="A45" s="119" t="s">
        <v>130</v>
      </c>
      <c r="B45" s="158">
        <v>600</v>
      </c>
      <c r="C45" s="159">
        <v>959.33</v>
      </c>
      <c r="D45" s="103"/>
    </row>
    <row r="46" spans="1:7" s="22" customFormat="1" ht="23" customHeight="1" thickBot="1">
      <c r="A46" s="122" t="s">
        <v>156</v>
      </c>
      <c r="B46" s="158">
        <v>2500</v>
      </c>
      <c r="C46" s="159">
        <v>3813.57</v>
      </c>
      <c r="D46" s="103"/>
    </row>
    <row r="47" spans="1:7" s="22" customFormat="1" ht="18" customHeight="1" thickBot="1">
      <c r="A47" s="123" t="s">
        <v>87</v>
      </c>
      <c r="B47" s="158">
        <v>4000</v>
      </c>
      <c r="C47" s="159">
        <v>4512.2299999999996</v>
      </c>
      <c r="D47" s="103"/>
    </row>
    <row r="48" spans="1:7" s="22" customFormat="1" ht="18" customHeight="1" thickBot="1">
      <c r="A48" s="124" t="s">
        <v>122</v>
      </c>
      <c r="B48" s="170">
        <v>50</v>
      </c>
      <c r="C48" s="159">
        <v>50</v>
      </c>
      <c r="D48" s="105"/>
    </row>
    <row r="49" spans="1:4" s="22" customFormat="1" ht="18" customHeight="1" thickBot="1">
      <c r="A49" s="124" t="s">
        <v>144</v>
      </c>
      <c r="B49" s="170" t="s">
        <v>126</v>
      </c>
      <c r="C49" s="159">
        <v>31522.880000000001</v>
      </c>
      <c r="D49" s="103"/>
    </row>
    <row r="50" spans="1:4" s="21" customFormat="1" ht="18" customHeight="1" thickBot="1">
      <c r="A50" s="137" t="s">
        <v>35</v>
      </c>
      <c r="B50" s="171">
        <f>B2+B13+B14+B15+B16+B17+B26+B27+B28+B37+B42+B43+B44+B45+B46+B47+B48</f>
        <v>1039750</v>
      </c>
      <c r="C50" s="172">
        <f>C2+C13+C14+C15+C16+C17+C26+C27+C28+C37+C42+C43+C44+C45+C46+C47+C48+C49</f>
        <v>1108503.1099999999</v>
      </c>
      <c r="D50" s="106"/>
    </row>
    <row r="51" spans="1:4" ht="14" customHeight="1"/>
    <row r="52" spans="1:4" ht="20" customHeight="1">
      <c r="A52" s="56"/>
    </row>
    <row r="53" spans="1:4" ht="14" customHeight="1"/>
    <row r="54" spans="1:4" s="21" customFormat="1" ht="18" customHeight="1">
      <c r="A54" s="45"/>
      <c r="C54" s="96"/>
    </row>
    <row r="55" spans="1:4" s="21" customFormat="1" ht="18" customHeight="1">
      <c r="A55" s="45"/>
      <c r="C55" s="96"/>
    </row>
    <row r="56" spans="1:4" s="21" customFormat="1" ht="18" customHeight="1">
      <c r="A56" s="45"/>
      <c r="C56" s="96"/>
    </row>
    <row r="57" spans="1:4" s="21" customFormat="1" ht="18" customHeight="1">
      <c r="A57" s="45"/>
      <c r="C57" s="96"/>
    </row>
    <row r="58" spans="1:4" s="21" customFormat="1" ht="18" customHeight="1">
      <c r="A58" s="45"/>
      <c r="C58" s="96"/>
    </row>
    <row r="59" spans="1:4" s="21" customFormat="1" ht="18" customHeight="1">
      <c r="A59" s="45"/>
      <c r="C59" s="96"/>
    </row>
    <row r="60" spans="1:4" s="21" customFormat="1" ht="18" customHeight="1">
      <c r="A60" s="45"/>
      <c r="C60" s="96"/>
    </row>
    <row r="61" spans="1:4" s="21" customFormat="1" ht="18" customHeight="1">
      <c r="A61" s="45"/>
      <c r="C61" s="96"/>
    </row>
    <row r="62" spans="1:4" s="21" customFormat="1" ht="18" customHeight="1">
      <c r="A62" s="45"/>
      <c r="C62" s="96"/>
    </row>
    <row r="63" spans="1:4" s="21" customFormat="1" ht="18" customHeight="1">
      <c r="A63" s="45"/>
      <c r="C63" s="96"/>
    </row>
    <row r="64" spans="1:4" s="21" customFormat="1" ht="18" customHeight="1">
      <c r="A64" s="45"/>
      <c r="C64" s="96"/>
    </row>
    <row r="65" spans="1:3" s="21" customFormat="1" ht="18" customHeight="1">
      <c r="A65" s="45"/>
      <c r="C65" s="96"/>
    </row>
    <row r="66" spans="1:3" s="21" customFormat="1" ht="18" customHeight="1">
      <c r="A66" s="45"/>
      <c r="C66" s="96"/>
    </row>
    <row r="67" spans="1:3" s="21" customFormat="1" ht="18" customHeight="1">
      <c r="A67" s="45"/>
      <c r="C67" s="96"/>
    </row>
    <row r="68" spans="1:3" s="21" customFormat="1" ht="18" customHeight="1">
      <c r="A68" s="45"/>
      <c r="C68" s="96"/>
    </row>
    <row r="69" spans="1:3" s="21" customFormat="1" ht="18" customHeight="1">
      <c r="A69" s="45"/>
      <c r="C69" s="96"/>
    </row>
    <row r="70" spans="1:3" s="21" customFormat="1" ht="18" customHeight="1">
      <c r="A70" s="46"/>
      <c r="C70" s="96"/>
    </row>
    <row r="71" spans="1:3" ht="22" customHeight="1"/>
  </sheetData>
  <mergeCells count="1">
    <mergeCell ref="E10:G10"/>
  </mergeCells>
  <phoneticPr fontId="16" type="noConversion"/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58" orientation="portrait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1"/>
  <sheetViews>
    <sheetView showGridLines="0" tabSelected="1" workbookViewId="0">
      <selection activeCell="C27" sqref="C27"/>
    </sheetView>
  </sheetViews>
  <sheetFormatPr baseColWidth="10" defaultColWidth="8.83203125" defaultRowHeight="13"/>
  <cols>
    <col min="1" max="1" width="53.5" customWidth="1"/>
    <col min="2" max="2" width="27.83203125" customWidth="1"/>
    <col min="3" max="3" width="19" customWidth="1"/>
    <col min="6" max="6" width="9.6640625" bestFit="1" customWidth="1"/>
  </cols>
  <sheetData>
    <row r="1" spans="1:3" ht="35" customHeight="1">
      <c r="A1" s="225" t="s">
        <v>15</v>
      </c>
      <c r="B1" s="225"/>
      <c r="C1" s="225"/>
    </row>
    <row r="2" spans="1:3" ht="25" customHeight="1" thickBot="1">
      <c r="A2" s="2"/>
    </row>
    <row r="3" spans="1:3" ht="30" customHeight="1" thickBot="1">
      <c r="A3" s="43" t="s">
        <v>13</v>
      </c>
      <c r="B3" s="66" t="s">
        <v>109</v>
      </c>
      <c r="C3" s="66" t="s">
        <v>139</v>
      </c>
    </row>
    <row r="4" spans="1:3" ht="25" customHeight="1" thickBot="1">
      <c r="A4" s="77" t="s">
        <v>23</v>
      </c>
      <c r="B4" s="185">
        <v>400</v>
      </c>
      <c r="C4" s="186">
        <v>530</v>
      </c>
    </row>
    <row r="5" spans="1:3" ht="25" customHeight="1" thickBot="1">
      <c r="A5" s="78" t="s">
        <v>24</v>
      </c>
      <c r="B5" s="187">
        <v>24500</v>
      </c>
      <c r="C5" s="186">
        <v>24082</v>
      </c>
    </row>
    <row r="6" spans="1:3" ht="25" customHeight="1" thickBot="1">
      <c r="A6" s="78" t="s">
        <v>138</v>
      </c>
      <c r="B6" s="187">
        <v>40000</v>
      </c>
      <c r="C6" s="186">
        <v>51755</v>
      </c>
    </row>
    <row r="7" spans="1:3" ht="25" customHeight="1" thickBot="1">
      <c r="A7" s="78" t="s">
        <v>79</v>
      </c>
      <c r="B7" s="187">
        <v>30260</v>
      </c>
      <c r="C7" s="186">
        <v>30125</v>
      </c>
    </row>
    <row r="8" spans="1:3" ht="25" customHeight="1" thickBot="1">
      <c r="A8" s="78" t="s">
        <v>132</v>
      </c>
      <c r="B8" s="187">
        <f>SUM(B9:B12)</f>
        <v>357000</v>
      </c>
      <c r="C8" s="186">
        <f>SUM(C9:C12)</f>
        <v>404996.12</v>
      </c>
    </row>
    <row r="9" spans="1:3" ht="40" customHeight="1" thickBot="1">
      <c r="A9" s="90" t="s">
        <v>119</v>
      </c>
      <c r="B9" s="188">
        <v>27000</v>
      </c>
      <c r="C9" s="189">
        <v>24996.12</v>
      </c>
    </row>
    <row r="10" spans="1:3" ht="25" customHeight="1" thickBot="1">
      <c r="A10" s="42" t="s">
        <v>69</v>
      </c>
      <c r="B10" s="188">
        <v>199000</v>
      </c>
      <c r="C10" s="189">
        <f>350000-C11</f>
        <v>219000</v>
      </c>
    </row>
    <row r="11" spans="1:3" ht="25" customHeight="1" thickBot="1">
      <c r="A11" s="42" t="s">
        <v>68</v>
      </c>
      <c r="B11" s="188">
        <v>101000</v>
      </c>
      <c r="C11" s="189">
        <v>131000</v>
      </c>
    </row>
    <row r="12" spans="1:3" ht="25" customHeight="1" thickBot="1">
      <c r="A12" s="42" t="s">
        <v>136</v>
      </c>
      <c r="B12" s="188">
        <f>20000+10000</f>
        <v>30000</v>
      </c>
      <c r="C12" s="189">
        <v>30000</v>
      </c>
    </row>
    <row r="13" spans="1:3" ht="25" customHeight="1" thickBot="1">
      <c r="A13" s="41" t="s">
        <v>102</v>
      </c>
      <c r="B13" s="187">
        <f>B15+B14</f>
        <v>9900</v>
      </c>
      <c r="C13" s="186">
        <f>SUM(C14:C15)</f>
        <v>9223</v>
      </c>
    </row>
    <row r="14" spans="1:3" ht="25" customHeight="1" thickBot="1">
      <c r="A14" s="42" t="s">
        <v>137</v>
      </c>
      <c r="B14" s="188">
        <v>6300</v>
      </c>
      <c r="C14" s="189">
        <v>5993</v>
      </c>
    </row>
    <row r="15" spans="1:3" ht="25" customHeight="1" thickBot="1">
      <c r="A15" s="42" t="s">
        <v>92</v>
      </c>
      <c r="B15" s="188">
        <v>3600</v>
      </c>
      <c r="C15" s="189">
        <v>3230</v>
      </c>
    </row>
    <row r="16" spans="1:3" ht="25" customHeight="1" thickBot="1">
      <c r="A16" s="41" t="s">
        <v>103</v>
      </c>
      <c r="B16" s="187">
        <v>625000</v>
      </c>
      <c r="C16" s="186">
        <v>644212</v>
      </c>
    </row>
    <row r="17" spans="1:6" ht="25" customHeight="1" thickBot="1">
      <c r="A17" s="95" t="s">
        <v>158</v>
      </c>
      <c r="B17" s="190" t="s">
        <v>126</v>
      </c>
      <c r="C17" s="186">
        <v>4685.51</v>
      </c>
    </row>
    <row r="18" spans="1:6" ht="25" customHeight="1" thickBot="1">
      <c r="A18" s="95" t="s">
        <v>159</v>
      </c>
      <c r="B18" s="190"/>
      <c r="C18" s="186">
        <v>44730.49</v>
      </c>
    </row>
    <row r="19" spans="1:6" ht="25" customHeight="1" thickBot="1">
      <c r="A19" s="44" t="s">
        <v>36</v>
      </c>
      <c r="B19" s="191">
        <f>B4+B5+B6+B7+B8+B13+B16</f>
        <v>1087060</v>
      </c>
      <c r="C19" s="192">
        <f>C4+C5+C6+C7+C8+C13+C16+C17+C18</f>
        <v>1214339.1200000001</v>
      </c>
    </row>
    <row r="20" spans="1:6" ht="20" customHeight="1">
      <c r="A20" s="34"/>
      <c r="B20" s="26"/>
      <c r="C20" s="193"/>
    </row>
    <row r="21" spans="1:6" ht="20" customHeight="1">
      <c r="A21" s="57"/>
      <c r="B21" s="26"/>
      <c r="C21" s="193"/>
    </row>
    <row r="22" spans="1:6" ht="20" customHeight="1" thickBot="1">
      <c r="A22" s="33"/>
      <c r="B22" s="26"/>
      <c r="C22" s="193"/>
    </row>
    <row r="23" spans="1:6" ht="25" customHeight="1" thickBot="1">
      <c r="A23" s="3" t="s">
        <v>14</v>
      </c>
      <c r="B23" s="194" t="s">
        <v>109</v>
      </c>
      <c r="C23" s="194" t="s">
        <v>139</v>
      </c>
    </row>
    <row r="24" spans="1:6" ht="30" customHeight="1" thickBot="1">
      <c r="A24" s="52" t="s">
        <v>37</v>
      </c>
      <c r="B24" s="195">
        <f>B19</f>
        <v>1087060</v>
      </c>
      <c r="C24" s="196">
        <f>C19</f>
        <v>1214339.1200000001</v>
      </c>
      <c r="E24" s="26"/>
      <c r="F24" s="26"/>
    </row>
    <row r="25" spans="1:6" ht="30" customHeight="1" thickBot="1">
      <c r="A25" s="14" t="s">
        <v>56</v>
      </c>
      <c r="B25" s="197">
        <f>rozpočet3!F33</f>
        <v>1087060</v>
      </c>
      <c r="C25" s="196">
        <f>rozpočet3!G33</f>
        <v>1153917.3099999998</v>
      </c>
    </row>
    <row r="26" spans="1:6" ht="30" customHeight="1" thickBot="1">
      <c r="A26" s="127" t="s">
        <v>152</v>
      </c>
      <c r="B26" s="198">
        <f>B24-B25</f>
        <v>0</v>
      </c>
      <c r="C26" s="196">
        <f>C24-C25</f>
        <v>60421.810000000289</v>
      </c>
    </row>
    <row r="28" spans="1:6">
      <c r="A28" t="s">
        <v>145</v>
      </c>
    </row>
    <row r="29" spans="1:6">
      <c r="A29" s="203" t="s">
        <v>146</v>
      </c>
      <c r="B29" s="203"/>
    </row>
    <row r="30" spans="1:6">
      <c r="A30" t="s">
        <v>157</v>
      </c>
    </row>
    <row r="31" spans="1:6">
      <c r="A31" s="203"/>
      <c r="B31" s="203"/>
      <c r="C31" s="203"/>
      <c r="D31" s="203"/>
    </row>
  </sheetData>
  <mergeCells count="3">
    <mergeCell ref="A29:B29"/>
    <mergeCell ref="A31:D31"/>
    <mergeCell ref="A1:C1"/>
  </mergeCells>
  <phoneticPr fontId="1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rozpočet</vt:lpstr>
      <vt:lpstr>rozpočet2</vt:lpstr>
      <vt:lpstr>rozpočet3</vt:lpstr>
      <vt:lpstr>príjmová časť</vt:lpstr>
      <vt:lpstr>'príjmová časť'!Oblasť_tlače</vt:lpstr>
      <vt:lpstr>rozpočet!Oblasť_tlače</vt:lpstr>
      <vt:lpstr>rozpočet2!Oblasť_tlače</vt:lpstr>
      <vt:lpstr>rozpočet3!Oblasť_tlače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Stredoslovenský futbalový zvaz</dc:creator>
  <cp:lastModifiedBy>Michaela Potančoková</cp:lastModifiedBy>
  <cp:lastPrinted>2025-04-01T12:58:59Z</cp:lastPrinted>
  <dcterms:created xsi:type="dcterms:W3CDTF">1997-01-06T21:49:28Z</dcterms:created>
  <dcterms:modified xsi:type="dcterms:W3CDTF">2025-04-15T11:06:36Z</dcterms:modified>
</cp:coreProperties>
</file>